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ross\Documents\GGC Documents 1\APO Tools\APO Compressed Air Tools\System Tools\"/>
    </mc:Choice>
  </mc:AlternateContent>
  <bookViews>
    <workbookView xWindow="240" yWindow="50" windowWidth="11370" windowHeight="6320" tabRatio="791"/>
  </bookViews>
  <sheets>
    <sheet name="Volume &amp; Plant Estimator" sheetId="2" r:id="rId1"/>
    <sheet name="Storage Required &amp; Event Calcs" sheetId="4" r:id="rId2"/>
    <sheet name="Pump Up Time" sheetId="5" r:id="rId3"/>
    <sheet name="Power Cost" sheetId="3" r:id="rId4"/>
    <sheet name="Air Tool Use System Calculator" sheetId="7" r:id="rId5"/>
    <sheet name="Sheet1" sheetId="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7" l="1"/>
  <c r="C17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G6" i="7"/>
  <c r="E6" i="7"/>
  <c r="G5" i="7"/>
  <c r="E5" i="7"/>
  <c r="G4" i="7"/>
  <c r="G17" i="7" s="1"/>
  <c r="F17" i="7" s="1"/>
  <c r="E4" i="7"/>
  <c r="E17" i="7" s="1"/>
  <c r="B6" i="4"/>
  <c r="B10" i="4" s="1"/>
  <c r="B20" i="3"/>
  <c r="B21" i="4"/>
  <c r="B19" i="4"/>
  <c r="B22" i="4"/>
  <c r="B23" i="4" s="1"/>
  <c r="B16" i="4"/>
  <c r="B9" i="4"/>
  <c r="B28" i="2"/>
  <c r="B13" i="3"/>
  <c r="B7" i="3"/>
  <c r="B10" i="3"/>
  <c r="B11" i="3"/>
  <c r="B12" i="3"/>
  <c r="B9" i="3"/>
  <c r="B8" i="3"/>
  <c r="B8" i="5"/>
  <c r="B9" i="5"/>
  <c r="B7" i="5"/>
  <c r="B14" i="4"/>
  <c r="B17" i="2"/>
  <c r="B23" i="2"/>
  <c r="B24" i="2" s="1"/>
  <c r="B18" i="2"/>
  <c r="B3" i="2"/>
  <c r="B10" i="2" s="1"/>
  <c r="B6" i="2"/>
  <c r="B9" i="2"/>
  <c r="B12" i="2"/>
  <c r="B7" i="2" l="1"/>
  <c r="B11" i="2" s="1"/>
  <c r="B13" i="2" s="1"/>
</calcChain>
</file>

<file path=xl/comments1.xml><?xml version="1.0" encoding="utf-8"?>
<comments xmlns="http://schemas.openxmlformats.org/spreadsheetml/2006/main">
  <authors>
    <author>Gregory G. Cross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Enter Gallons
Enter Atmospheric Pressure
Enter Pressure #1
Enter Pressure #2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"/>
          </rPr>
          <t>Enter Pipe Diameter
Enter Pipe Length</t>
        </r>
        <r>
          <rPr>
            <sz val="8"/>
            <color indexed="81"/>
            <rFont val="Tahoma"/>
            <family val="2"/>
            <charset val="1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 xml:space="preserve">Enter Current System Capacity
Enter Current Plant Pressure
Enter Required System Pressure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Enter Receiver Size In Gallons
Enter Atmospheric Pressure</t>
        </r>
      </text>
    </comment>
  </commentList>
</comments>
</file>

<file path=xl/comments2.xml><?xml version="1.0" encoding="utf-8"?>
<comments xmlns="http://schemas.openxmlformats.org/spreadsheetml/2006/main">
  <authors>
    <author>Gregory G. Cross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Enter Volume of Event
Enter Atmospheric Pressure
Enter Intial Tank Pressure
Enter Required Tank Pressure
Enter Duration of Event in Seconds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Enter Receiver Size in Gallons
Enter Atmospheric Pressure
Enter CFM Event
Enter Number of Events
Enter Duration of Event in Seconds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Gregory G. Cross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Enter Receiver Size in Gallons
Enter Initial Tank Pressure
Enter Final Tank Pressure
Enter Capacity of Compressor in CFM</t>
        </r>
      </text>
    </comment>
  </commentList>
</comments>
</file>

<file path=xl/comments4.xml><?xml version="1.0" encoding="utf-8"?>
<comments xmlns="http://schemas.openxmlformats.org/spreadsheetml/2006/main">
  <authors>
    <author>Gregory G. Cross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Enter System BHP
Enter Motor Efficiency
Enter Hours Operated
Enter Cost per kWH
Enter Machine CFM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Enter Recorded Amps
Enter Recorded Voltage
Enter Motor Efficiency as .##
Enter Motor Power Factor as .##</t>
        </r>
      </text>
    </comment>
  </commentList>
</comments>
</file>

<file path=xl/sharedStrings.xml><?xml version="1.0" encoding="utf-8"?>
<sst xmlns="http://schemas.openxmlformats.org/spreadsheetml/2006/main" count="107" uniqueCount="93">
  <si>
    <t>Power Cost</t>
  </si>
  <si>
    <t>Volume in Tank</t>
  </si>
  <si>
    <t>Plant Air Estimator</t>
  </si>
  <si>
    <t>BHP</t>
  </si>
  <si>
    <t>Receiver Gallons</t>
  </si>
  <si>
    <t>Current CFM Capacity</t>
  </si>
  <si>
    <t>Motor Efficiency</t>
  </si>
  <si>
    <t>Receiver Cubic Ft.</t>
  </si>
  <si>
    <t>Current Plant PSIG</t>
  </si>
  <si>
    <t>Hours Operated</t>
  </si>
  <si>
    <t>Atmospheric PSI</t>
  </si>
  <si>
    <t>Required Plant PSIG</t>
  </si>
  <si>
    <t>Cost per kWH</t>
  </si>
  <si>
    <t>Receiver PSIG 1</t>
  </si>
  <si>
    <t>Required CFM @ Press</t>
  </si>
  <si>
    <t>Machine CFM</t>
  </si>
  <si>
    <t>Ratio @ PSIG 1</t>
  </si>
  <si>
    <t>Present Capacity Shortage</t>
  </si>
  <si>
    <t>Total Pwr Cost</t>
  </si>
  <si>
    <t>Cu. Ft. @ PSIG 1</t>
  </si>
  <si>
    <t>CFM/BHP</t>
  </si>
  <si>
    <t>Receiver PSIG 2</t>
  </si>
  <si>
    <t>Storage Required</t>
  </si>
  <si>
    <t>BHP/100 CFM</t>
  </si>
  <si>
    <t>Ratio @ PSIG 2</t>
  </si>
  <si>
    <t>Lost Volume / Event</t>
  </si>
  <si>
    <t>(1) CFM Cost/Hr</t>
  </si>
  <si>
    <t>Cu. Ft. @ PSIG 2</t>
  </si>
  <si>
    <t>(1) CFM Cost/Yr</t>
  </si>
  <si>
    <t>Cu. Ft. Diff of 1&amp;2</t>
  </si>
  <si>
    <t>(100) CFM Cost/Yr</t>
  </si>
  <si>
    <t>PSIG Difference</t>
  </si>
  <si>
    <t>Gallons / Cubic Ft</t>
  </si>
  <si>
    <t>Cost (1) PSIG/Yr</t>
  </si>
  <si>
    <t>Capcty Dif. SCF / PSIG</t>
  </si>
  <si>
    <t>Gallons Required</t>
  </si>
  <si>
    <t>Volume in Pipe</t>
  </si>
  <si>
    <t>Pipe Diameter (In.)</t>
  </si>
  <si>
    <t>Pipe Length (Ft.)</t>
  </si>
  <si>
    <t>Volume in Gallons</t>
  </si>
  <si>
    <t xml:space="preserve"> </t>
  </si>
  <si>
    <t>Pump up Time</t>
  </si>
  <si>
    <t>Initial Tank Pressure</t>
  </si>
  <si>
    <t>Final Tank Pressure</t>
  </si>
  <si>
    <t>PSIA</t>
  </si>
  <si>
    <t>Compressor CFM</t>
  </si>
  <si>
    <t>Pump up Time (Mins)</t>
  </si>
  <si>
    <t>Pump up Time (Hrs)</t>
  </si>
  <si>
    <t>Duration of Event (Mins.)</t>
  </si>
  <si>
    <t>Gallons Per Cubic Feet</t>
  </si>
  <si>
    <t>Receiver Cubic Feet</t>
  </si>
  <si>
    <t>Atmospheric PSIA</t>
  </si>
  <si>
    <t>Cubic Feet / PSIG</t>
  </si>
  <si>
    <t>Number of Events</t>
  </si>
  <si>
    <t>Total CFM all Events</t>
  </si>
  <si>
    <t>Duration of Events (Mins)</t>
  </si>
  <si>
    <t>Cubic Feet of Events</t>
  </si>
  <si>
    <t xml:space="preserve"> Event &amp; Pressure Drop Calculator</t>
  </si>
  <si>
    <t>CFM Event</t>
  </si>
  <si>
    <t>Pump up Time (Secs)</t>
  </si>
  <si>
    <t>Seconds</t>
  </si>
  <si>
    <t>BHP Calculator</t>
  </si>
  <si>
    <t>Amps</t>
  </si>
  <si>
    <t>Volts</t>
  </si>
  <si>
    <t>Power Factor</t>
  </si>
  <si>
    <t>Volume in Cubic Ft.</t>
  </si>
  <si>
    <t>Cubic Feet / PSI</t>
  </si>
  <si>
    <t>Volume of Receiver Gallons</t>
  </si>
  <si>
    <t>Capacitance Formula</t>
  </si>
  <si>
    <t>PSI Drop In Receiver</t>
  </si>
  <si>
    <t>Required Tank Pressure</t>
  </si>
  <si>
    <t>Maximum Differential PSIG</t>
  </si>
  <si>
    <t>Air Tool Compressed Air Comsumption Calculator</t>
  </si>
  <si>
    <t>Tool Description</t>
  </si>
  <si>
    <t>Model</t>
  </si>
  <si>
    <t>Quantity of Tools</t>
  </si>
  <si>
    <t>Required CFM Each Tool</t>
  </si>
  <si>
    <t>Required CFM For Quantity</t>
  </si>
  <si>
    <t>Estimated Utilization %</t>
  </si>
  <si>
    <t>Estimated CFM Demand</t>
  </si>
  <si>
    <t>Vertical Grinder - 9"</t>
  </si>
  <si>
    <t>88V85P107</t>
  </si>
  <si>
    <t>Vertical Grinder - 7"</t>
  </si>
  <si>
    <t>99V60P109</t>
  </si>
  <si>
    <t>Angle Grinder - 7"</t>
  </si>
  <si>
    <t>77A60P107</t>
  </si>
  <si>
    <t>Straight Grinder - 4"</t>
  </si>
  <si>
    <t>77H120H84</t>
  </si>
  <si>
    <t>Angle Grinder - 4"</t>
  </si>
  <si>
    <t>G1A120RS4</t>
  </si>
  <si>
    <t>Impact Gun - 1"</t>
  </si>
  <si>
    <t>2934B2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</si>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</sst>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&quot;$&quot;\ #,##0.000"/>
    <numFmt numFmtId="166" formatCode="&quot;$&quot;\ #,##0.00"/>
    <numFmt numFmtId="167" formatCode="&quot;$&quot;\ #,##0.0000"/>
    <numFmt numFmtId="168" formatCode="0.0000"/>
    <numFmt numFmtId="169" formatCode="0.000"/>
  </numFmts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1"/>
      <name val="Tahoma"/>
      <family val="2"/>
      <charset val="1"/>
    </font>
    <font>
      <b/>
      <sz val="8"/>
      <color indexed="81"/>
      <name val="Tahoma"/>
      <family val="2"/>
      <charset val="1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12"/>
      <name val="Arial"/>
      <family val="2"/>
    </font>
    <font>
      <b/>
      <sz val="9"/>
      <color rgb="FF0000CC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3" borderId="2" xfId="0" applyFont="1" applyFill="1" applyBorder="1"/>
    <xf numFmtId="0" fontId="2" fillId="4" borderId="7" xfId="0" applyFont="1" applyFill="1" applyBorder="1" applyAlignment="1">
      <alignment horizontal="right"/>
    </xf>
    <xf numFmtId="3" fontId="1" fillId="4" borderId="1" xfId="0" applyNumberFormat="1" applyFont="1" applyFill="1" applyBorder="1" applyProtection="1">
      <protection locked="0"/>
    </xf>
    <xf numFmtId="3" fontId="2" fillId="4" borderId="1" xfId="0" applyNumberFormat="1" applyFont="1" applyFill="1" applyBorder="1"/>
    <xf numFmtId="164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/>
    <xf numFmtId="0" fontId="1" fillId="4" borderId="1" xfId="0" applyFont="1" applyFill="1" applyBorder="1" applyProtection="1">
      <protection locked="0"/>
    </xf>
    <xf numFmtId="2" fontId="2" fillId="4" borderId="1" xfId="0" applyNumberFormat="1" applyFont="1" applyFill="1" applyBorder="1"/>
    <xf numFmtId="0" fontId="2" fillId="3" borderId="13" xfId="0" applyFont="1" applyFill="1" applyBorder="1"/>
    <xf numFmtId="0" fontId="2" fillId="4" borderId="7" xfId="0" applyFont="1" applyFill="1" applyBorder="1" applyProtection="1"/>
    <xf numFmtId="0" fontId="2" fillId="3" borderId="13" xfId="0" applyFont="1" applyFill="1" applyBorder="1" applyAlignment="1">
      <alignment horizontal="left"/>
    </xf>
    <xf numFmtId="2" fontId="2" fillId="4" borderId="7" xfId="0" applyNumberFormat="1" applyFont="1" applyFill="1" applyBorder="1" applyAlignment="1">
      <alignment horizontal="right"/>
    </xf>
    <xf numFmtId="2" fontId="2" fillId="4" borderId="7" xfId="0" applyNumberFormat="1" applyFont="1" applyFill="1" applyBorder="1" applyAlignment="1" applyProtection="1">
      <alignment horizontal="right"/>
    </xf>
    <xf numFmtId="0" fontId="1" fillId="3" borderId="13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/>
    <xf numFmtId="2" fontId="11" fillId="4" borderId="1" xfId="0" applyNumberFormat="1" applyFont="1" applyFill="1" applyBorder="1"/>
    <xf numFmtId="1" fontId="11" fillId="4" borderId="1" xfId="0" applyNumberFormat="1" applyFont="1" applyFill="1" applyBorder="1"/>
    <xf numFmtId="4" fontId="11" fillId="4" borderId="1" xfId="0" applyNumberFormat="1" applyFont="1" applyFill="1" applyBorder="1"/>
    <xf numFmtId="4" fontId="11" fillId="4" borderId="7" xfId="0" applyNumberFormat="1" applyFont="1" applyFill="1" applyBorder="1"/>
    <xf numFmtId="2" fontId="11" fillId="4" borderId="7" xfId="0" applyNumberFormat="1" applyFont="1" applyFill="1" applyBorder="1" applyAlignment="1">
      <alignment horizontal="right" vertical="center"/>
    </xf>
    <xf numFmtId="0" fontId="1" fillId="3" borderId="13" xfId="0" applyFont="1" applyFill="1" applyBorder="1"/>
    <xf numFmtId="0" fontId="1" fillId="4" borderId="7" xfId="0" applyFont="1" applyFill="1" applyBorder="1" applyAlignment="1" applyProtection="1">
      <alignment horizontal="right"/>
      <protection locked="0"/>
    </xf>
    <xf numFmtId="0" fontId="1" fillId="4" borderId="7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2" fillId="3" borderId="15" xfId="0" applyFont="1" applyFill="1" applyBorder="1"/>
    <xf numFmtId="0" fontId="2" fillId="3" borderId="16" xfId="0" applyFont="1" applyFill="1" applyBorder="1"/>
    <xf numFmtId="0" fontId="2" fillId="2" borderId="13" xfId="0" applyFont="1" applyFill="1" applyBorder="1"/>
    <xf numFmtId="0" fontId="1" fillId="4" borderId="18" xfId="0" applyFont="1" applyFill="1" applyBorder="1" applyProtection="1">
      <protection locked="0"/>
    </xf>
    <xf numFmtId="167" fontId="11" fillId="4" borderId="1" xfId="0" applyNumberFormat="1" applyFont="1" applyFill="1" applyBorder="1"/>
    <xf numFmtId="166" fontId="11" fillId="4" borderId="1" xfId="0" applyNumberFormat="1" applyFont="1" applyFill="1" applyBorder="1"/>
    <xf numFmtId="0" fontId="2" fillId="2" borderId="1" xfId="0" applyFont="1" applyFill="1" applyBorder="1"/>
    <xf numFmtId="10" fontId="1" fillId="4" borderId="1" xfId="0" applyNumberFormat="1" applyFont="1" applyFill="1" applyBorder="1" applyProtection="1">
      <protection locked="0"/>
    </xf>
    <xf numFmtId="2" fontId="11" fillId="4" borderId="19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0" fontId="0" fillId="0" borderId="0" xfId="0" applyBorder="1"/>
    <xf numFmtId="0" fontId="2" fillId="3" borderId="30" xfId="0" applyFont="1" applyFill="1" applyBorder="1"/>
    <xf numFmtId="3" fontId="1" fillId="4" borderId="31" xfId="0" applyNumberFormat="1" applyFont="1" applyFill="1" applyBorder="1" applyProtection="1">
      <protection locked="0"/>
    </xf>
    <xf numFmtId="164" fontId="1" fillId="4" borderId="31" xfId="0" applyNumberFormat="1" applyFont="1" applyFill="1" applyBorder="1" applyProtection="1">
      <protection locked="0"/>
    </xf>
    <xf numFmtId="4" fontId="11" fillId="4" borderId="31" xfId="0" applyNumberFormat="1" applyFont="1" applyFill="1" applyBorder="1"/>
    <xf numFmtId="4" fontId="11" fillId="4" borderId="32" xfId="0" applyNumberFormat="1" applyFont="1" applyFill="1" applyBorder="1"/>
    <xf numFmtId="0" fontId="12" fillId="4" borderId="7" xfId="0" applyFont="1" applyFill="1" applyBorder="1" applyProtection="1"/>
    <xf numFmtId="169" fontId="13" fillId="4" borderId="34" xfId="0" applyNumberFormat="1" applyFont="1" applyFill="1" applyBorder="1"/>
    <xf numFmtId="0" fontId="15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0" fillId="7" borderId="41" xfId="0" applyFill="1" applyBorder="1" applyProtection="1"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0" fontId="16" fillId="7" borderId="41" xfId="0" applyFont="1" applyFill="1" applyBorder="1" applyAlignment="1" applyProtection="1">
      <alignment horizontal="center" vertical="center"/>
      <protection locked="0"/>
    </xf>
    <xf numFmtId="0" fontId="16" fillId="7" borderId="41" xfId="0" applyFont="1" applyFill="1" applyBorder="1" applyAlignment="1">
      <alignment horizontal="center" vertical="center"/>
    </xf>
    <xf numFmtId="9" fontId="16" fillId="7" borderId="41" xfId="0" applyNumberFormat="1" applyFont="1" applyFill="1" applyBorder="1" applyAlignment="1" applyProtection="1">
      <alignment horizontal="center" vertical="center"/>
      <protection locked="0"/>
    </xf>
    <xf numFmtId="0" fontId="0" fillId="7" borderId="42" xfId="0" applyFill="1" applyBorder="1"/>
    <xf numFmtId="0" fontId="0" fillId="7" borderId="0" xfId="0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9" fontId="15" fillId="8" borderId="41" xfId="0" applyNumberFormat="1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9" fontId="0" fillId="7" borderId="0" xfId="0" applyNumberFormat="1" applyFill="1" applyBorder="1" applyAlignment="1">
      <alignment horizontal="center" vertical="center"/>
    </xf>
    <xf numFmtId="0" fontId="0" fillId="7" borderId="38" xfId="0" applyFill="1" applyBorder="1"/>
    <xf numFmtId="0" fontId="0" fillId="7" borderId="39" xfId="0" applyFill="1" applyBorder="1" applyAlignment="1">
      <alignment horizontal="center" vertical="center"/>
    </xf>
    <xf numFmtId="9" fontId="0" fillId="7" borderId="39" xfId="0" applyNumberForma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0" fillId="9" borderId="10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22" xfId="0" applyFill="1" applyBorder="1"/>
    <xf numFmtId="0" fontId="0" fillId="9" borderId="9" xfId="0" applyFill="1" applyBorder="1"/>
    <xf numFmtId="0" fontId="0" fillId="9" borderId="23" xfId="0" applyFill="1" applyBorder="1"/>
    <xf numFmtId="0" fontId="0" fillId="9" borderId="24" xfId="0" applyFill="1" applyBorder="1"/>
    <xf numFmtId="0" fontId="3" fillId="6" borderId="1" xfId="0" applyFont="1" applyFill="1" applyBorder="1" applyAlignment="1">
      <alignment horizontal="left"/>
    </xf>
    <xf numFmtId="0" fontId="5" fillId="6" borderId="12" xfId="0" applyFont="1" applyFill="1" applyBorder="1"/>
    <xf numFmtId="164" fontId="6" fillId="6" borderId="12" xfId="0" applyNumberFormat="1" applyFont="1" applyFill="1" applyBorder="1"/>
    <xf numFmtId="0" fontId="13" fillId="6" borderId="1" xfId="0" applyFont="1" applyFill="1" applyBorder="1" applyAlignment="1">
      <alignment horizontal="left"/>
    </xf>
    <xf numFmtId="0" fontId="1" fillId="6" borderId="11" xfId="0" applyFont="1" applyFill="1" applyBorder="1"/>
    <xf numFmtId="0" fontId="0" fillId="6" borderId="0" xfId="0" applyFill="1" applyBorder="1"/>
    <xf numFmtId="0" fontId="2" fillId="6" borderId="6" xfId="0" applyFont="1" applyFill="1" applyBorder="1"/>
    <xf numFmtId="0" fontId="1" fillId="6" borderId="5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1" fillId="10" borderId="3" xfId="0" applyFont="1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14" xfId="0" applyFill="1" applyBorder="1"/>
    <xf numFmtId="0" fontId="0" fillId="9" borderId="27" xfId="0" applyFill="1" applyBorder="1"/>
    <xf numFmtId="0" fontId="0" fillId="9" borderId="28" xfId="0" applyFill="1" applyBorder="1"/>
    <xf numFmtId="0" fontId="0" fillId="9" borderId="29" xfId="0" applyFill="1" applyBorder="1"/>
    <xf numFmtId="0" fontId="3" fillId="10" borderId="2" xfId="0" applyFont="1" applyFill="1" applyBorder="1"/>
    <xf numFmtId="164" fontId="6" fillId="10" borderId="2" xfId="0" applyNumberFormat="1" applyFont="1" applyFill="1" applyBorder="1"/>
    <xf numFmtId="0" fontId="3" fillId="10" borderId="3" xfId="0" applyFont="1" applyFill="1" applyBorder="1" applyAlignment="1">
      <alignment horizontal="left"/>
    </xf>
    <xf numFmtId="0" fontId="2" fillId="10" borderId="17" xfId="0" applyFont="1" applyFill="1" applyBorder="1"/>
    <xf numFmtId="0" fontId="1" fillId="10" borderId="5" xfId="0" applyFont="1" applyFill="1" applyBorder="1"/>
    <xf numFmtId="0" fontId="2" fillId="10" borderId="12" xfId="0" applyFont="1" applyFill="1" applyBorder="1"/>
    <xf numFmtId="0" fontId="0" fillId="9" borderId="33" xfId="0" applyFill="1" applyBorder="1"/>
    <xf numFmtId="0" fontId="15" fillId="8" borderId="4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68" fontId="11" fillId="4" borderId="1" xfId="0" applyNumberFormat="1" applyFont="1" applyFill="1" applyBorder="1"/>
  </cellXfs>
  <cellStyles count="1">
    <cellStyle name="Normal" xfId="0" builtinId="0"/>
  </cellStyles>
  <dxfs count="1">
    <dxf>
      <font>
        <color theme="1"/>
      </font>
    </dxf>
  </dxfs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8</xdr:row>
      <xdr:rowOff>104775</xdr:rowOff>
    </xdr:from>
    <xdr:to>
      <xdr:col>6</xdr:col>
      <xdr:colOff>339892</xdr:colOff>
      <xdr:row>11</xdr:row>
      <xdr:rowOff>19050</xdr:rowOff>
    </xdr:to>
    <xdr:pic>
      <xdr:nvPicPr>
        <xdr:cNvPr id="6" name="Picture 5" descr="I-R Logo 2011 C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0" y="1400175"/>
          <a:ext cx="1368592" cy="4000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317500</xdr:colOff>
      <xdr:row>7</xdr:row>
      <xdr:rowOff>57150</xdr:rowOff>
    </xdr:from>
    <xdr:to>
      <xdr:col>4</xdr:col>
      <xdr:colOff>39002</xdr:colOff>
      <xdr:row>12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4950" y="1168400"/>
          <a:ext cx="940702" cy="812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10</xdr:row>
      <xdr:rowOff>0</xdr:rowOff>
    </xdr:from>
    <xdr:to>
      <xdr:col>6</xdr:col>
      <xdr:colOff>368467</xdr:colOff>
      <xdr:row>12</xdr:row>
      <xdr:rowOff>76200</xdr:rowOff>
    </xdr:to>
    <xdr:pic>
      <xdr:nvPicPr>
        <xdr:cNvPr id="3" name="Picture 2" descr="I-R Logo 2011 C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1457325"/>
          <a:ext cx="1368592" cy="4000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330200</xdr:colOff>
      <xdr:row>8</xdr:row>
      <xdr:rowOff>44450</xdr:rowOff>
    </xdr:from>
    <xdr:to>
      <xdr:col>4</xdr:col>
      <xdr:colOff>51702</xdr:colOff>
      <xdr:row>13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2850" y="1314450"/>
          <a:ext cx="940702" cy="812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488950</xdr:colOff>
      <xdr:row>12</xdr:row>
      <xdr:rowOff>76200</xdr:rowOff>
    </xdr:from>
    <xdr:to>
      <xdr:col>5</xdr:col>
      <xdr:colOff>28742</xdr:colOff>
      <xdr:row>14</xdr:row>
      <xdr:rowOff>149225</xdr:rowOff>
    </xdr:to>
    <xdr:pic>
      <xdr:nvPicPr>
        <xdr:cNvPr id="3" name="Picture 2" descr="I-R Logo 2011 C.bmp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2057400"/>
          <a:ext cx="1368592" cy="3905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88900</xdr:colOff>
      <xdr:row>6</xdr:row>
      <xdr:rowOff>38100</xdr:rowOff>
    </xdr:from>
    <xdr:to>
      <xdr:col>4</xdr:col>
      <xdr:colOff>420002</xdr:colOff>
      <xdr:row>11</xdr:row>
      <xdr:rowOff>25400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028700"/>
          <a:ext cx="940702" cy="812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8</xdr:row>
      <xdr:rowOff>38100</xdr:rowOff>
    </xdr:from>
    <xdr:to>
      <xdr:col>6</xdr:col>
      <xdr:colOff>244642</xdr:colOff>
      <xdr:row>10</xdr:row>
      <xdr:rowOff>114300</xdr:rowOff>
    </xdr:to>
    <xdr:pic>
      <xdr:nvPicPr>
        <xdr:cNvPr id="4" name="Picture 3" descr="I-R Logo 2011 C.b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1333500"/>
          <a:ext cx="1368592" cy="4000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196850</xdr:colOff>
      <xdr:row>7</xdr:row>
      <xdr:rowOff>0</xdr:rowOff>
    </xdr:from>
    <xdr:to>
      <xdr:col>3</xdr:col>
      <xdr:colOff>527952</xdr:colOff>
      <xdr:row>12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111250"/>
          <a:ext cx="940702" cy="812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17</xdr:row>
      <xdr:rowOff>28575</xdr:rowOff>
    </xdr:from>
    <xdr:to>
      <xdr:col>4</xdr:col>
      <xdr:colOff>771526</xdr:colOff>
      <xdr:row>20</xdr:row>
      <xdr:rowOff>130242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4400550"/>
          <a:ext cx="1771650" cy="587442"/>
        </a:xfrm>
        <a:prstGeom prst="rect">
          <a:avLst/>
        </a:prstGeom>
      </xdr:spPr>
    </xdr:pic>
    <xdr:clientData/>
  </xdr:twoCellAnchor>
  <xdr:twoCellAnchor editAs="oneCell">
    <xdr:from>
      <xdr:col>0</xdr:col>
      <xdr:colOff>330199</xdr:colOff>
      <xdr:row>15</xdr:row>
      <xdr:rowOff>127000</xdr:rowOff>
    </xdr:from>
    <xdr:to>
      <xdr:col>0</xdr:col>
      <xdr:colOff>1491378</xdr:colOff>
      <xdr:row>20</xdr:row>
      <xdr:rowOff>63500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199" y="3784600"/>
          <a:ext cx="1161179" cy="10033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G28"/>
  <sheetViews>
    <sheetView tabSelected="1" workbookViewId="0">
      <selection activeCell="D14" sqref="D14"/>
    </sheetView>
  </sheetViews>
  <sheetFormatPr defaultRowHeight="12.5" x14ac:dyDescent="0.25"/>
  <cols>
    <col min="1" max="1" width="24" customWidth="1"/>
    <col min="2" max="2" width="11.1796875" customWidth="1"/>
  </cols>
  <sheetData>
    <row r="1" spans="1:7" x14ac:dyDescent="0.25">
      <c r="A1" s="78" t="s">
        <v>1</v>
      </c>
      <c r="B1" s="79"/>
      <c r="C1" s="69"/>
      <c r="D1" s="70"/>
      <c r="E1" s="70"/>
      <c r="F1" s="70"/>
      <c r="G1" s="71"/>
    </row>
    <row r="2" spans="1:7" x14ac:dyDescent="0.25">
      <c r="A2" s="1" t="s">
        <v>4</v>
      </c>
      <c r="B2" s="3">
        <v>1060</v>
      </c>
      <c r="C2" s="72"/>
      <c r="D2" s="73"/>
      <c r="E2" s="73"/>
      <c r="F2" s="73"/>
      <c r="G2" s="74"/>
    </row>
    <row r="3" spans="1:7" x14ac:dyDescent="0.25">
      <c r="A3" s="1" t="s">
        <v>7</v>
      </c>
      <c r="B3" s="4">
        <f>SUM(B2/7.48)</f>
        <v>141.71122994652404</v>
      </c>
      <c r="C3" s="72"/>
      <c r="D3" s="73"/>
      <c r="E3" s="73"/>
      <c r="F3" s="73"/>
      <c r="G3" s="74"/>
    </row>
    <row r="4" spans="1:7" x14ac:dyDescent="0.25">
      <c r="A4" s="1" t="s">
        <v>10</v>
      </c>
      <c r="B4" s="5">
        <v>14.5</v>
      </c>
      <c r="C4" s="72"/>
      <c r="D4" s="73"/>
      <c r="E4" s="73"/>
      <c r="F4" s="73"/>
      <c r="G4" s="74"/>
    </row>
    <row r="5" spans="1:7" x14ac:dyDescent="0.25">
      <c r="A5" s="1" t="s">
        <v>13</v>
      </c>
      <c r="B5" s="3">
        <v>80</v>
      </c>
      <c r="C5" s="72"/>
      <c r="D5" s="73"/>
      <c r="E5" s="73"/>
      <c r="F5" s="73"/>
      <c r="G5" s="74"/>
    </row>
    <row r="6" spans="1:7" x14ac:dyDescent="0.25">
      <c r="A6" s="1" t="s">
        <v>16</v>
      </c>
      <c r="B6" s="6">
        <f>SUM(B4+B5)/B4</f>
        <v>6.5172413793103452</v>
      </c>
      <c r="C6" s="72"/>
      <c r="D6" s="73"/>
      <c r="E6" s="73"/>
      <c r="F6" s="73"/>
      <c r="G6" s="74"/>
    </row>
    <row r="7" spans="1:7" x14ac:dyDescent="0.25">
      <c r="A7" s="1" t="s">
        <v>19</v>
      </c>
      <c r="B7" s="4">
        <f>SUM(B3*B6)</f>
        <v>923.56629172044984</v>
      </c>
      <c r="C7" s="72"/>
      <c r="D7" s="73"/>
      <c r="E7" s="73"/>
      <c r="F7" s="73"/>
      <c r="G7" s="74"/>
    </row>
    <row r="8" spans="1:7" x14ac:dyDescent="0.25">
      <c r="A8" s="1" t="s">
        <v>21</v>
      </c>
      <c r="B8" s="7">
        <v>110</v>
      </c>
      <c r="C8" s="72"/>
      <c r="D8" s="73"/>
      <c r="E8" s="73"/>
      <c r="F8" s="73"/>
      <c r="G8" s="74"/>
    </row>
    <row r="9" spans="1:7" x14ac:dyDescent="0.25">
      <c r="A9" s="1" t="s">
        <v>24</v>
      </c>
      <c r="B9" s="8">
        <f>SUM(B4+B8)/B4</f>
        <v>8.5862068965517242</v>
      </c>
      <c r="C9" s="72"/>
      <c r="D9" s="73"/>
      <c r="E9" s="73"/>
      <c r="F9" s="73"/>
      <c r="G9" s="74"/>
    </row>
    <row r="10" spans="1:7" x14ac:dyDescent="0.25">
      <c r="A10" s="1" t="s">
        <v>27</v>
      </c>
      <c r="B10" s="4">
        <f>SUM(B3*B9)</f>
        <v>1216.7619398856721</v>
      </c>
      <c r="C10" s="72"/>
      <c r="D10" s="73"/>
      <c r="E10" s="73"/>
      <c r="F10" s="73"/>
      <c r="G10" s="74"/>
    </row>
    <row r="11" spans="1:7" x14ac:dyDescent="0.25">
      <c r="A11" s="1" t="s">
        <v>29</v>
      </c>
      <c r="B11" s="15">
        <f>SUM(B10-B7)</f>
        <v>293.19564816522222</v>
      </c>
      <c r="C11" s="72"/>
      <c r="D11" s="73"/>
      <c r="E11" s="73"/>
      <c r="F11" s="73"/>
      <c r="G11" s="74"/>
    </row>
    <row r="12" spans="1:7" x14ac:dyDescent="0.25">
      <c r="A12" s="1" t="s">
        <v>31</v>
      </c>
      <c r="B12" s="4">
        <f>SUM(B8-B5)</f>
        <v>30</v>
      </c>
      <c r="C12" s="72"/>
      <c r="D12" s="73"/>
      <c r="E12" s="73"/>
      <c r="F12" s="73"/>
      <c r="G12" s="74"/>
    </row>
    <row r="13" spans="1:7" x14ac:dyDescent="0.25">
      <c r="A13" s="1" t="s">
        <v>34</v>
      </c>
      <c r="B13" s="16">
        <f>SUM(B11)/(B8-B5)</f>
        <v>9.7731882721740746</v>
      </c>
      <c r="C13" s="72"/>
      <c r="D13" s="73"/>
      <c r="E13" s="73"/>
      <c r="F13" s="73"/>
      <c r="G13" s="74"/>
    </row>
    <row r="14" spans="1:7" ht="12.75" customHeight="1" x14ac:dyDescent="0.25">
      <c r="A14" s="81" t="s">
        <v>36</v>
      </c>
      <c r="B14" s="80"/>
      <c r="C14" s="72"/>
      <c r="D14" s="73"/>
      <c r="E14" s="73"/>
      <c r="F14" s="73"/>
      <c r="G14" s="74"/>
    </row>
    <row r="15" spans="1:7" ht="12.75" customHeight="1" x14ac:dyDescent="0.25">
      <c r="A15" s="1" t="s">
        <v>37</v>
      </c>
      <c r="B15" s="25">
        <v>42</v>
      </c>
      <c r="C15" s="72"/>
      <c r="D15" s="73"/>
      <c r="E15" s="73"/>
      <c r="F15" s="73"/>
      <c r="G15" s="74"/>
    </row>
    <row r="16" spans="1:7" ht="12.75" customHeight="1" x14ac:dyDescent="0.25">
      <c r="A16" s="1" t="s">
        <v>38</v>
      </c>
      <c r="B16" s="25">
        <v>10</v>
      </c>
      <c r="C16" s="72"/>
      <c r="D16" s="73"/>
      <c r="E16" s="73"/>
      <c r="F16" s="73"/>
      <c r="G16" s="74"/>
    </row>
    <row r="17" spans="1:7" ht="12.75" customHeight="1" x14ac:dyDescent="0.25">
      <c r="A17" s="1" t="s">
        <v>65</v>
      </c>
      <c r="B17" s="18">
        <f>SUM(3.1416)*(B15*B15)/(4)*(B16/144)</f>
        <v>96.211500000000001</v>
      </c>
      <c r="C17" s="72"/>
      <c r="D17" s="73"/>
      <c r="E17" s="73"/>
      <c r="F17" s="73"/>
      <c r="G17" s="74"/>
    </row>
    <row r="18" spans="1:7" x14ac:dyDescent="0.25">
      <c r="A18" s="1" t="s">
        <v>39</v>
      </c>
      <c r="B18" s="18">
        <f>SUM(3.1416)*(B15*B15)/(4)*(B16/144)*7.48</f>
        <v>719.6620200000001</v>
      </c>
      <c r="C18" s="72"/>
      <c r="D18" s="73"/>
      <c r="E18" s="73"/>
      <c r="F18" s="73"/>
      <c r="G18" s="74"/>
    </row>
    <row r="19" spans="1:7" ht="12.75" customHeight="1" x14ac:dyDescent="0.25">
      <c r="A19" s="78" t="s">
        <v>2</v>
      </c>
      <c r="B19" s="79"/>
      <c r="C19" s="72"/>
      <c r="D19" s="73"/>
      <c r="E19" s="73" t="s">
        <v>40</v>
      </c>
      <c r="F19" s="73"/>
      <c r="G19" s="74"/>
    </row>
    <row r="20" spans="1:7" x14ac:dyDescent="0.25">
      <c r="A20" s="1" t="s">
        <v>5</v>
      </c>
      <c r="B20" s="7">
        <v>1900</v>
      </c>
      <c r="C20" s="72"/>
      <c r="D20" s="73"/>
      <c r="E20" s="73"/>
      <c r="F20" s="73"/>
      <c r="G20" s="74"/>
    </row>
    <row r="21" spans="1:7" x14ac:dyDescent="0.25">
      <c r="A21" s="1" t="s">
        <v>8</v>
      </c>
      <c r="B21" s="7">
        <v>90</v>
      </c>
      <c r="C21" s="72"/>
      <c r="D21" s="73"/>
      <c r="E21" s="73"/>
      <c r="F21" s="73"/>
      <c r="G21" s="74"/>
    </row>
    <row r="22" spans="1:7" x14ac:dyDescent="0.25">
      <c r="A22" s="1" t="s">
        <v>11</v>
      </c>
      <c r="B22" s="7">
        <v>105</v>
      </c>
      <c r="C22" s="72"/>
      <c r="D22" s="73"/>
      <c r="E22" s="73"/>
      <c r="F22" s="73"/>
      <c r="G22" s="74"/>
    </row>
    <row r="23" spans="1:7" x14ac:dyDescent="0.25">
      <c r="A23" s="1" t="s">
        <v>14</v>
      </c>
      <c r="B23" s="17">
        <f>SUM(B20)/(B21/B22)</f>
        <v>2216.666666666667</v>
      </c>
      <c r="C23" s="72"/>
      <c r="D23" s="73"/>
      <c r="E23" s="73"/>
      <c r="F23" s="73"/>
      <c r="G23" s="74"/>
    </row>
    <row r="24" spans="1:7" x14ac:dyDescent="0.25">
      <c r="A24" s="1" t="s">
        <v>17</v>
      </c>
      <c r="B24" s="17">
        <f>SUM(B23-B20)</f>
        <v>316.66666666666697</v>
      </c>
      <c r="C24" s="72"/>
      <c r="D24" s="73"/>
      <c r="E24" s="73"/>
      <c r="F24" s="73"/>
      <c r="G24" s="74"/>
    </row>
    <row r="25" spans="1:7" ht="12.75" customHeight="1" x14ac:dyDescent="0.25">
      <c r="A25" s="82" t="s">
        <v>68</v>
      </c>
      <c r="B25" s="83"/>
      <c r="C25" s="72"/>
      <c r="D25" s="73"/>
      <c r="E25" s="73"/>
      <c r="F25" s="73"/>
      <c r="G25" s="74"/>
    </row>
    <row r="26" spans="1:7" x14ac:dyDescent="0.25">
      <c r="A26" s="1" t="s">
        <v>67</v>
      </c>
      <c r="B26" s="7">
        <v>1550</v>
      </c>
      <c r="C26" s="72"/>
      <c r="D26" s="73"/>
      <c r="E26" s="73"/>
      <c r="F26" s="73"/>
      <c r="G26" s="74"/>
    </row>
    <row r="27" spans="1:7" x14ac:dyDescent="0.25">
      <c r="A27" s="1" t="s">
        <v>10</v>
      </c>
      <c r="B27" s="7">
        <v>14.5</v>
      </c>
      <c r="C27" s="72"/>
      <c r="D27" s="73"/>
      <c r="E27" s="73"/>
      <c r="F27" s="73"/>
      <c r="G27" s="74"/>
    </row>
    <row r="28" spans="1:7" x14ac:dyDescent="0.25">
      <c r="A28" s="1" t="s">
        <v>66</v>
      </c>
      <c r="B28" s="103">
        <f>B26/7.48*1/B27</f>
        <v>14.29098285082058</v>
      </c>
      <c r="C28" s="75"/>
      <c r="D28" s="76"/>
      <c r="E28" s="76"/>
      <c r="F28" s="76"/>
      <c r="G28" s="77"/>
    </row>
  </sheetData>
  <sheetProtection algorithmName="SHA-512" hashValue="joWOx7Ow5dVrrdf/OsxFg95193i8zYWiAIXcwlqPYW3hR+w3WM3GypsVc7eWMTAzjSdKqV1d56oANaKkfdZuMA==" saltValue="+X9pEXIve+N4fHAbJ24TqQ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29"/>
  <sheetViews>
    <sheetView workbookViewId="0">
      <selection activeCell="D24" sqref="D24"/>
    </sheetView>
  </sheetViews>
  <sheetFormatPr defaultRowHeight="12.5" x14ac:dyDescent="0.25"/>
  <cols>
    <col min="1" max="1" width="22.08984375" customWidth="1"/>
  </cols>
  <sheetData>
    <row r="1" spans="1:7" x14ac:dyDescent="0.25">
      <c r="A1" s="87" t="s">
        <v>22</v>
      </c>
      <c r="B1" s="84"/>
      <c r="C1" s="69"/>
      <c r="D1" s="70"/>
      <c r="E1" s="70"/>
      <c r="F1" s="70"/>
      <c r="G1" s="71"/>
    </row>
    <row r="2" spans="1:7" x14ac:dyDescent="0.25">
      <c r="A2" s="9" t="s">
        <v>25</v>
      </c>
      <c r="B2" s="23">
        <v>250</v>
      </c>
      <c r="C2" s="72"/>
      <c r="D2" s="73"/>
      <c r="E2" s="73"/>
      <c r="F2" s="73"/>
      <c r="G2" s="74"/>
    </row>
    <row r="3" spans="1:7" x14ac:dyDescent="0.25">
      <c r="A3" s="9" t="s">
        <v>10</v>
      </c>
      <c r="B3" s="23">
        <v>14.5</v>
      </c>
      <c r="C3" s="72"/>
      <c r="D3" s="73"/>
      <c r="E3" s="73"/>
      <c r="F3" s="73"/>
      <c r="G3" s="74"/>
    </row>
    <row r="4" spans="1:7" x14ac:dyDescent="0.25">
      <c r="A4" s="9" t="s">
        <v>42</v>
      </c>
      <c r="B4" s="23">
        <v>105</v>
      </c>
      <c r="C4" s="72"/>
      <c r="D4" s="73"/>
      <c r="E4" s="73"/>
      <c r="F4" s="73"/>
      <c r="G4" s="74"/>
    </row>
    <row r="5" spans="1:7" x14ac:dyDescent="0.25">
      <c r="A5" s="9" t="s">
        <v>70</v>
      </c>
      <c r="B5" s="23">
        <v>85</v>
      </c>
      <c r="C5" s="72"/>
      <c r="D5" s="73"/>
      <c r="E5" s="73"/>
      <c r="F5" s="73"/>
      <c r="G5" s="74"/>
    </row>
    <row r="6" spans="1:7" x14ac:dyDescent="0.25">
      <c r="A6" s="9" t="s">
        <v>71</v>
      </c>
      <c r="B6" s="42">
        <f>SUM(B4-B5)</f>
        <v>20</v>
      </c>
      <c r="C6" s="72"/>
      <c r="D6" s="73"/>
      <c r="E6" s="73"/>
      <c r="F6" s="73"/>
      <c r="G6" s="74"/>
    </row>
    <row r="7" spans="1:7" x14ac:dyDescent="0.25">
      <c r="A7" s="9" t="s">
        <v>32</v>
      </c>
      <c r="B7" s="10">
        <v>7.48</v>
      </c>
      <c r="C7" s="72"/>
      <c r="D7" s="73"/>
      <c r="E7" s="73"/>
      <c r="F7" s="73"/>
      <c r="G7" s="74"/>
    </row>
    <row r="8" spans="1:7" x14ac:dyDescent="0.25">
      <c r="A8" s="9" t="s">
        <v>60</v>
      </c>
      <c r="B8" s="24">
        <v>20</v>
      </c>
      <c r="C8" s="72"/>
      <c r="D8" s="73"/>
      <c r="E8" s="73"/>
      <c r="F8" s="73"/>
      <c r="G8" s="74"/>
    </row>
    <row r="9" spans="1:7" x14ac:dyDescent="0.25">
      <c r="A9" s="9" t="s">
        <v>48</v>
      </c>
      <c r="B9" s="43">
        <f>SUM(B8/60)</f>
        <v>0.33333333333333331</v>
      </c>
      <c r="C9" s="72"/>
      <c r="D9" s="73"/>
      <c r="E9" s="73"/>
      <c r="F9" s="73"/>
      <c r="G9" s="74"/>
    </row>
    <row r="10" spans="1:7" x14ac:dyDescent="0.25">
      <c r="A10" s="21" t="s">
        <v>35</v>
      </c>
      <c r="B10" s="19">
        <f>SUM(B2) *(B3/B6)*B7*B9</f>
        <v>451.91666666666663</v>
      </c>
      <c r="C10" s="72"/>
      <c r="D10" s="73"/>
      <c r="E10" s="73"/>
      <c r="F10" s="73"/>
      <c r="G10" s="74"/>
    </row>
    <row r="11" spans="1:7" ht="13" x14ac:dyDescent="0.3">
      <c r="A11" s="85" t="s">
        <v>57</v>
      </c>
      <c r="B11" s="86"/>
      <c r="C11" s="72"/>
      <c r="D11" s="73"/>
      <c r="E11" s="73"/>
      <c r="F11" s="73"/>
      <c r="G11" s="74"/>
    </row>
    <row r="12" spans="1:7" x14ac:dyDescent="0.25">
      <c r="A12" s="11" t="s">
        <v>4</v>
      </c>
      <c r="B12" s="22">
        <v>660</v>
      </c>
      <c r="C12" s="72"/>
      <c r="D12" s="73"/>
      <c r="E12" s="73"/>
      <c r="F12" s="73"/>
      <c r="G12" s="74"/>
    </row>
    <row r="13" spans="1:7" x14ac:dyDescent="0.25">
      <c r="A13" s="11" t="s">
        <v>49</v>
      </c>
      <c r="B13" s="2">
        <v>7.48</v>
      </c>
      <c r="C13" s="72"/>
      <c r="D13" s="73"/>
      <c r="E13" s="73"/>
      <c r="F13" s="73"/>
      <c r="G13" s="74"/>
    </row>
    <row r="14" spans="1:7" x14ac:dyDescent="0.25">
      <c r="A14" s="11" t="s">
        <v>50</v>
      </c>
      <c r="B14" s="12">
        <f>SUM(B12/B13)</f>
        <v>88.235294117647058</v>
      </c>
      <c r="C14" s="72"/>
      <c r="D14" s="73"/>
      <c r="E14" s="73"/>
      <c r="F14" s="73"/>
      <c r="G14" s="74"/>
    </row>
    <row r="15" spans="1:7" x14ac:dyDescent="0.25">
      <c r="A15" s="11" t="s">
        <v>51</v>
      </c>
      <c r="B15" s="22">
        <v>14.5</v>
      </c>
      <c r="C15" s="72"/>
      <c r="D15" s="73"/>
      <c r="E15" s="73"/>
      <c r="F15" s="73"/>
      <c r="G15" s="74"/>
    </row>
    <row r="16" spans="1:7" x14ac:dyDescent="0.25">
      <c r="A16" s="11" t="s">
        <v>52</v>
      </c>
      <c r="B16" s="12">
        <f>SUM(B12/B13)/B15</f>
        <v>6.0851926977687629</v>
      </c>
      <c r="C16" s="72"/>
      <c r="D16" s="73"/>
      <c r="E16" s="73"/>
      <c r="F16" s="73"/>
      <c r="G16" s="74"/>
    </row>
    <row r="17" spans="1:7" x14ac:dyDescent="0.25">
      <c r="A17" s="11" t="s">
        <v>58</v>
      </c>
      <c r="B17" s="22">
        <v>100</v>
      </c>
      <c r="C17" s="72"/>
      <c r="D17" s="73"/>
      <c r="E17" s="73"/>
      <c r="F17" s="73"/>
      <c r="G17" s="74"/>
    </row>
    <row r="18" spans="1:7" x14ac:dyDescent="0.25">
      <c r="A18" s="11" t="s">
        <v>53</v>
      </c>
      <c r="B18" s="22">
        <v>1</v>
      </c>
      <c r="C18" s="72"/>
      <c r="D18" s="73"/>
      <c r="E18" s="73"/>
      <c r="F18" s="73"/>
      <c r="G18" s="74"/>
    </row>
    <row r="19" spans="1:7" x14ac:dyDescent="0.25">
      <c r="A19" s="11" t="s">
        <v>54</v>
      </c>
      <c r="B19" s="2">
        <f>SUM(B17*B18)</f>
        <v>100</v>
      </c>
      <c r="C19" s="72"/>
      <c r="D19" s="73"/>
      <c r="E19" s="73"/>
      <c r="F19" s="73"/>
      <c r="G19" s="74"/>
    </row>
    <row r="20" spans="1:7" x14ac:dyDescent="0.25">
      <c r="A20" s="9" t="s">
        <v>60</v>
      </c>
      <c r="B20" s="22">
        <v>30</v>
      </c>
      <c r="C20" s="72"/>
      <c r="D20" s="73"/>
      <c r="E20" s="73"/>
      <c r="F20" s="73"/>
      <c r="G20" s="74"/>
    </row>
    <row r="21" spans="1:7" x14ac:dyDescent="0.25">
      <c r="A21" s="11" t="s">
        <v>55</v>
      </c>
      <c r="B21" s="13">
        <f>(B20/60)</f>
        <v>0.5</v>
      </c>
      <c r="C21" s="72"/>
      <c r="D21" s="73"/>
      <c r="E21" s="73"/>
      <c r="F21" s="73"/>
      <c r="G21" s="74"/>
    </row>
    <row r="22" spans="1:7" x14ac:dyDescent="0.25">
      <c r="A22" s="11" t="s">
        <v>56</v>
      </c>
      <c r="B22" s="12">
        <f>SUM(B19*B21)</f>
        <v>50</v>
      </c>
      <c r="C22" s="72"/>
      <c r="D22" s="73"/>
      <c r="E22" s="73"/>
      <c r="F22" s="73"/>
      <c r="G22" s="74"/>
    </row>
    <row r="23" spans="1:7" x14ac:dyDescent="0.25">
      <c r="A23" s="14" t="s">
        <v>69</v>
      </c>
      <c r="B23" s="20">
        <f>SUM(B22/B16)</f>
        <v>8.2166666666666668</v>
      </c>
      <c r="C23" s="75"/>
      <c r="D23" s="76"/>
      <c r="E23" s="76"/>
      <c r="F23" s="76"/>
      <c r="G23" s="77"/>
    </row>
    <row r="29" spans="1:7" x14ac:dyDescent="0.25">
      <c r="A29" t="s">
        <v>40</v>
      </c>
    </row>
  </sheetData>
  <sheetProtection algorithmName="SHA-512" hashValue="cimpiE5tAOqhe5WM+12IK+2LikLDDqliHhElsle/C6VzzKlUpqIa1jpZRvQcTCNViV9EIUtjXnze0DZhhees0A==" saltValue="+lteN3Wl5fw7FyvsM4WSgQ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F17"/>
  <sheetViews>
    <sheetView workbookViewId="0">
      <selection activeCell="H6" sqref="H6"/>
    </sheetView>
  </sheetViews>
  <sheetFormatPr defaultRowHeight="12.5" x14ac:dyDescent="0.25"/>
  <cols>
    <col min="1" max="1" width="19" customWidth="1"/>
    <col min="2" max="2" width="10.26953125" customWidth="1"/>
  </cols>
  <sheetData>
    <row r="1" spans="1:6" ht="13" customHeight="1" x14ac:dyDescent="0.25">
      <c r="A1" s="94" t="s">
        <v>41</v>
      </c>
      <c r="B1" s="95"/>
      <c r="C1" s="88"/>
      <c r="D1" s="88"/>
      <c r="E1" s="88"/>
      <c r="F1" s="89"/>
    </row>
    <row r="2" spans="1:6" ht="13" customHeight="1" x14ac:dyDescent="0.25">
      <c r="A2" s="37" t="s">
        <v>4</v>
      </c>
      <c r="B2" s="38">
        <v>1550</v>
      </c>
      <c r="C2" s="73"/>
      <c r="D2" s="73"/>
      <c r="E2" s="73"/>
      <c r="F2" s="90"/>
    </row>
    <row r="3" spans="1:6" ht="13" customHeight="1" x14ac:dyDescent="0.25">
      <c r="A3" s="37" t="s">
        <v>42</v>
      </c>
      <c r="B3" s="38">
        <v>80</v>
      </c>
      <c r="C3" s="73"/>
      <c r="D3" s="73"/>
      <c r="E3" s="73"/>
      <c r="F3" s="90"/>
    </row>
    <row r="4" spans="1:6" ht="13" customHeight="1" x14ac:dyDescent="0.25">
      <c r="A4" s="37" t="s">
        <v>43</v>
      </c>
      <c r="B4" s="38">
        <v>115</v>
      </c>
      <c r="C4" s="73"/>
      <c r="D4" s="73"/>
      <c r="E4" s="73"/>
      <c r="F4" s="90"/>
    </row>
    <row r="5" spans="1:6" ht="13" customHeight="1" x14ac:dyDescent="0.25">
      <c r="A5" s="37" t="s">
        <v>44</v>
      </c>
      <c r="B5" s="39">
        <v>14.5</v>
      </c>
      <c r="C5" s="73"/>
      <c r="D5" s="73"/>
      <c r="E5" s="73"/>
      <c r="F5" s="90"/>
    </row>
    <row r="6" spans="1:6" ht="13" customHeight="1" x14ac:dyDescent="0.25">
      <c r="A6" s="37" t="s">
        <v>45</v>
      </c>
      <c r="B6" s="39">
        <v>100</v>
      </c>
      <c r="C6" s="73"/>
      <c r="D6" s="73"/>
      <c r="E6" s="73"/>
      <c r="F6" s="90"/>
    </row>
    <row r="7" spans="1:6" ht="13" customHeight="1" x14ac:dyDescent="0.25">
      <c r="A7" s="37" t="s">
        <v>59</v>
      </c>
      <c r="B7" s="40">
        <f>SUM(B8*60)</f>
        <v>300.11063986723212</v>
      </c>
      <c r="C7" s="73"/>
      <c r="D7" s="73"/>
      <c r="E7" s="73"/>
      <c r="F7" s="90"/>
    </row>
    <row r="8" spans="1:6" ht="13" customHeight="1" x14ac:dyDescent="0.25">
      <c r="A8" s="37" t="s">
        <v>46</v>
      </c>
      <c r="B8" s="40">
        <f>SUM(B2)*(B4-B3)/(7.48*B5*B6)</f>
        <v>5.0018439977872022</v>
      </c>
      <c r="C8" s="73"/>
      <c r="D8" s="73"/>
      <c r="E8" s="73"/>
      <c r="F8" s="90"/>
    </row>
    <row r="9" spans="1:6" ht="13" customHeight="1" x14ac:dyDescent="0.25">
      <c r="A9" s="27" t="s">
        <v>47</v>
      </c>
      <c r="B9" s="41">
        <f>SUM(B8/60)</f>
        <v>8.3364066629786709E-2</v>
      </c>
      <c r="C9" s="73"/>
      <c r="D9" s="73"/>
      <c r="E9" s="73"/>
      <c r="F9" s="90"/>
    </row>
    <row r="10" spans="1:6" ht="13" customHeight="1" x14ac:dyDescent="0.25">
      <c r="A10" s="72"/>
      <c r="B10" s="73"/>
      <c r="C10" s="73"/>
      <c r="D10" s="73"/>
      <c r="E10" s="73"/>
      <c r="F10" s="90"/>
    </row>
    <row r="11" spans="1:6" ht="13" customHeight="1" x14ac:dyDescent="0.25">
      <c r="A11" s="72"/>
      <c r="B11" s="73"/>
      <c r="C11" s="73"/>
      <c r="D11" s="73"/>
      <c r="E11" s="73"/>
      <c r="F11" s="90"/>
    </row>
    <row r="12" spans="1:6" ht="13" customHeight="1" x14ac:dyDescent="0.25">
      <c r="A12" s="72"/>
      <c r="B12" s="73"/>
      <c r="C12" s="73"/>
      <c r="D12" s="73"/>
      <c r="E12" s="73"/>
      <c r="F12" s="90"/>
    </row>
    <row r="13" spans="1:6" x14ac:dyDescent="0.25">
      <c r="A13" s="72"/>
      <c r="B13" s="73"/>
      <c r="C13" s="73"/>
      <c r="D13" s="73"/>
      <c r="E13" s="73"/>
      <c r="F13" s="90"/>
    </row>
    <row r="14" spans="1:6" x14ac:dyDescent="0.25">
      <c r="A14" s="72"/>
      <c r="B14" s="73"/>
      <c r="C14" s="73"/>
      <c r="D14" s="73"/>
      <c r="E14" s="73"/>
      <c r="F14" s="90"/>
    </row>
    <row r="15" spans="1:6" x14ac:dyDescent="0.25">
      <c r="A15" s="72"/>
      <c r="B15" s="73"/>
      <c r="C15" s="73"/>
      <c r="D15" s="73"/>
      <c r="E15" s="73"/>
      <c r="F15" s="90"/>
    </row>
    <row r="16" spans="1:6" ht="13" thickBot="1" x14ac:dyDescent="0.3">
      <c r="A16" s="93"/>
      <c r="B16" s="91"/>
      <c r="C16" s="91"/>
      <c r="D16" s="91"/>
      <c r="E16" s="91"/>
      <c r="F16" s="92"/>
    </row>
    <row r="17" spans="1:6" x14ac:dyDescent="0.25">
      <c r="A17" s="36"/>
      <c r="B17" s="36"/>
      <c r="C17" s="36"/>
      <c r="D17" s="36"/>
      <c r="E17" s="36"/>
      <c r="F17" s="36"/>
    </row>
  </sheetData>
  <sheetProtection algorithmName="SHA-512" hashValue="WceRWgmGbYRvAinphT5OeW1prS67hccwzM6ceHWuNF0rBzi1qlHVl1ETnIjWRsOgdsbB/AazYEc8IIp/TliR1g==" saltValue="7eLuLKpRTxIWdWg1KMuesg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20"/>
  <sheetViews>
    <sheetView workbookViewId="0">
      <selection activeCell="F27" sqref="F27"/>
    </sheetView>
  </sheetViews>
  <sheetFormatPr defaultRowHeight="12.5" x14ac:dyDescent="0.25"/>
  <cols>
    <col min="1" max="1" width="18.453125" customWidth="1"/>
    <col min="2" max="2" width="13.08984375" customWidth="1"/>
  </cols>
  <sheetData>
    <row r="1" spans="1:7" x14ac:dyDescent="0.25">
      <c r="A1" s="96" t="s">
        <v>0</v>
      </c>
      <c r="B1" s="97"/>
      <c r="C1" s="100"/>
      <c r="D1" s="88"/>
      <c r="E1" s="88"/>
      <c r="F1" s="88"/>
      <c r="G1" s="89"/>
    </row>
    <row r="2" spans="1:7" x14ac:dyDescent="0.25">
      <c r="A2" s="27" t="s">
        <v>3</v>
      </c>
      <c r="B2" s="29">
        <v>66</v>
      </c>
      <c r="C2" s="72"/>
      <c r="D2" s="73"/>
      <c r="E2" s="73"/>
      <c r="F2" s="73"/>
      <c r="G2" s="90"/>
    </row>
    <row r="3" spans="1:7" x14ac:dyDescent="0.25">
      <c r="A3" s="9" t="s">
        <v>6</v>
      </c>
      <c r="B3" s="33">
        <v>0.95499999999999996</v>
      </c>
      <c r="C3" s="72"/>
      <c r="D3" s="73"/>
      <c r="E3" s="73"/>
      <c r="F3" s="73"/>
      <c r="G3" s="90"/>
    </row>
    <row r="4" spans="1:7" x14ac:dyDescent="0.25">
      <c r="A4" s="9" t="s">
        <v>9</v>
      </c>
      <c r="B4" s="7">
        <v>8760</v>
      </c>
      <c r="C4" s="72"/>
      <c r="D4" s="73"/>
      <c r="E4" s="73"/>
      <c r="F4" s="73"/>
      <c r="G4" s="90"/>
    </row>
    <row r="5" spans="1:7" x14ac:dyDescent="0.25">
      <c r="A5" s="9" t="s">
        <v>12</v>
      </c>
      <c r="B5" s="35">
        <v>0.08</v>
      </c>
      <c r="C5" s="72"/>
      <c r="D5" s="73"/>
      <c r="E5" s="73"/>
      <c r="F5" s="73"/>
      <c r="G5" s="90"/>
    </row>
    <row r="6" spans="1:7" x14ac:dyDescent="0.25">
      <c r="A6" s="9" t="s">
        <v>15</v>
      </c>
      <c r="B6" s="7">
        <v>262</v>
      </c>
      <c r="C6" s="72"/>
      <c r="D6" s="73"/>
      <c r="E6" s="73"/>
      <c r="F6" s="73"/>
      <c r="G6" s="90"/>
    </row>
    <row r="7" spans="1:7" x14ac:dyDescent="0.25">
      <c r="A7" s="9" t="s">
        <v>18</v>
      </c>
      <c r="B7" s="31">
        <f>SUM(B2*0.746/B3*B4*B5)</f>
        <v>36130.459476439792</v>
      </c>
      <c r="C7" s="72"/>
      <c r="D7" s="73"/>
      <c r="E7" s="73"/>
      <c r="F7" s="73"/>
      <c r="G7" s="90"/>
    </row>
    <row r="8" spans="1:7" x14ac:dyDescent="0.25">
      <c r="A8" s="9" t="s">
        <v>20</v>
      </c>
      <c r="B8" s="16">
        <f>SUM(B6/B2)</f>
        <v>3.9696969696969697</v>
      </c>
      <c r="C8" s="72"/>
      <c r="D8" s="73"/>
      <c r="E8" s="73"/>
      <c r="F8" s="73"/>
      <c r="G8" s="90"/>
    </row>
    <row r="9" spans="1:7" x14ac:dyDescent="0.25">
      <c r="A9" s="9" t="s">
        <v>23</v>
      </c>
      <c r="B9" s="16">
        <f>SUM(B2)/(B6)*100</f>
        <v>25.190839694656486</v>
      </c>
      <c r="C9" s="72"/>
      <c r="D9" s="73"/>
      <c r="E9" s="73"/>
      <c r="F9" s="73"/>
      <c r="G9" s="90"/>
    </row>
    <row r="10" spans="1:7" x14ac:dyDescent="0.25">
      <c r="A10" s="9" t="s">
        <v>26</v>
      </c>
      <c r="B10" s="30">
        <f>SUM(B7/B4/B6)</f>
        <v>1.5742296470964388E-2</v>
      </c>
      <c r="C10" s="72"/>
      <c r="D10" s="73"/>
      <c r="E10" s="73"/>
      <c r="F10" s="73"/>
      <c r="G10" s="90"/>
    </row>
    <row r="11" spans="1:7" x14ac:dyDescent="0.25">
      <c r="A11" s="9" t="s">
        <v>28</v>
      </c>
      <c r="B11" s="31">
        <f>SUM(B10*B4)</f>
        <v>137.90251708564804</v>
      </c>
      <c r="C11" s="72"/>
      <c r="D11" s="73"/>
      <c r="E11" s="73"/>
      <c r="F11" s="73"/>
      <c r="G11" s="90"/>
    </row>
    <row r="12" spans="1:7" x14ac:dyDescent="0.25">
      <c r="A12" s="9" t="s">
        <v>30</v>
      </c>
      <c r="B12" s="31">
        <f>SUM(B11*100)</f>
        <v>13790.251708564805</v>
      </c>
      <c r="C12" s="72"/>
      <c r="D12" s="73"/>
      <c r="E12" s="73"/>
      <c r="F12" s="73"/>
      <c r="G12" s="90"/>
    </row>
    <row r="13" spans="1:7" x14ac:dyDescent="0.25">
      <c r="A13" s="9" t="s">
        <v>33</v>
      </c>
      <c r="B13" s="31">
        <f>SUM(B2*0.746/B3*0.005)*(B4*B5)</f>
        <v>180.65229738219898</v>
      </c>
      <c r="C13" s="72"/>
      <c r="D13" s="73"/>
      <c r="E13" s="73"/>
      <c r="F13" s="73"/>
      <c r="G13" s="90"/>
    </row>
    <row r="14" spans="1:7" ht="6" customHeight="1" x14ac:dyDescent="0.25">
      <c r="A14" s="28"/>
      <c r="B14" s="32"/>
      <c r="C14" s="72"/>
      <c r="D14" s="73"/>
      <c r="E14" s="73"/>
      <c r="F14" s="73"/>
      <c r="G14" s="90"/>
    </row>
    <row r="15" spans="1:7" x14ac:dyDescent="0.25">
      <c r="A15" s="98" t="s">
        <v>61</v>
      </c>
      <c r="B15" s="99"/>
      <c r="C15" s="72"/>
      <c r="D15" s="73"/>
      <c r="E15" s="73"/>
      <c r="F15" s="73"/>
      <c r="G15" s="90"/>
    </row>
    <row r="16" spans="1:7" x14ac:dyDescent="0.25">
      <c r="A16" s="9" t="s">
        <v>62</v>
      </c>
      <c r="B16" s="7">
        <v>66</v>
      </c>
      <c r="C16" s="72"/>
      <c r="D16" s="73"/>
      <c r="E16" s="73"/>
      <c r="F16" s="73"/>
      <c r="G16" s="90"/>
    </row>
    <row r="17" spans="1:7" x14ac:dyDescent="0.25">
      <c r="A17" s="9" t="s">
        <v>63</v>
      </c>
      <c r="B17" s="7">
        <v>460</v>
      </c>
      <c r="C17" s="72"/>
      <c r="D17" s="73"/>
      <c r="E17" s="73"/>
      <c r="F17" s="73"/>
      <c r="G17" s="90"/>
    </row>
    <row r="18" spans="1:7" x14ac:dyDescent="0.25">
      <c r="A18" s="9" t="s">
        <v>6</v>
      </c>
      <c r="B18" s="33">
        <v>0.95499999999999996</v>
      </c>
      <c r="C18" s="72"/>
      <c r="D18" s="73"/>
      <c r="E18" s="73"/>
      <c r="F18" s="73"/>
      <c r="G18" s="90"/>
    </row>
    <row r="19" spans="1:7" x14ac:dyDescent="0.25">
      <c r="A19" s="9" t="s">
        <v>64</v>
      </c>
      <c r="B19" s="33">
        <v>0.94</v>
      </c>
      <c r="C19" s="72"/>
      <c r="D19" s="73"/>
      <c r="E19" s="73"/>
      <c r="F19" s="73"/>
      <c r="G19" s="90"/>
    </row>
    <row r="20" spans="1:7" ht="13" thickBot="1" x14ac:dyDescent="0.3">
      <c r="A20" s="26" t="s">
        <v>3</v>
      </c>
      <c r="B20" s="34">
        <f>SUM(B16*B17*1.732)/(746)*(B18)*(B19)</f>
        <v>63.276442230562999</v>
      </c>
      <c r="C20" s="93"/>
      <c r="D20" s="91"/>
      <c r="E20" s="91"/>
      <c r="F20" s="91"/>
      <c r="G20" s="92"/>
    </row>
  </sheetData>
  <sheetProtection algorithmName="SHA-512" hashValue="Fs/3hCcF9rKnrUJOBc+xCFkEZVamsb5icYFZ7cr564C6gpWkgHyYSTvZORh8bfgE61a3ghWQdDh6MAZq+yIDAw==" saltValue="7PqhjJ3Mw/aRX9O96g7ntw==" spinCount="100000" sheet="1" objects="1" scenarios="1"/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339"/>
  <sheetViews>
    <sheetView workbookViewId="0">
      <selection activeCell="D11" sqref="D11"/>
    </sheetView>
  </sheetViews>
  <sheetFormatPr defaultRowHeight="12.5" x14ac:dyDescent="0.25"/>
  <cols>
    <col min="1" max="1" width="30.7265625" customWidth="1"/>
    <col min="2" max="2" width="16.7265625" style="61" customWidth="1"/>
    <col min="3" max="3" width="10.6328125" style="61" customWidth="1"/>
    <col min="4" max="5" width="16.7265625" style="61" customWidth="1"/>
    <col min="6" max="7" width="14.7265625" style="61" customWidth="1"/>
  </cols>
  <sheetData>
    <row r="1" spans="1:7" x14ac:dyDescent="0.25">
      <c r="A1" s="63" t="s">
        <v>72</v>
      </c>
      <c r="B1" s="64"/>
      <c r="C1" s="64"/>
      <c r="D1" s="64"/>
      <c r="E1" s="64"/>
      <c r="F1" s="64"/>
      <c r="G1" s="65"/>
    </row>
    <row r="2" spans="1:7" x14ac:dyDescent="0.25">
      <c r="A2" s="66"/>
      <c r="B2" s="67"/>
      <c r="C2" s="67"/>
      <c r="D2" s="67"/>
      <c r="E2" s="67"/>
      <c r="F2" s="67"/>
      <c r="G2" s="68"/>
    </row>
    <row r="3" spans="1:7" ht="31" x14ac:dyDescent="0.25">
      <c r="A3" s="44" t="s">
        <v>73</v>
      </c>
      <c r="B3" s="45" t="s">
        <v>74</v>
      </c>
      <c r="C3" s="45" t="s">
        <v>75</v>
      </c>
      <c r="D3" s="45" t="s">
        <v>76</v>
      </c>
      <c r="E3" s="45" t="s">
        <v>77</v>
      </c>
      <c r="F3" s="45" t="s">
        <v>78</v>
      </c>
      <c r="G3" s="45" t="s">
        <v>79</v>
      </c>
    </row>
    <row r="4" spans="1:7" ht="14.5" x14ac:dyDescent="0.25">
      <c r="A4" s="46" t="s">
        <v>80</v>
      </c>
      <c r="B4" s="47" t="s">
        <v>81</v>
      </c>
      <c r="C4" s="48">
        <v>3</v>
      </c>
      <c r="D4" s="48">
        <v>66</v>
      </c>
      <c r="E4" s="49">
        <f>SUM(C4*D4)</f>
        <v>198</v>
      </c>
      <c r="F4" s="50">
        <v>0.25</v>
      </c>
      <c r="G4" s="49">
        <f t="shared" ref="G4:G5" si="0">SUM(C4*D4)*(F4)</f>
        <v>49.5</v>
      </c>
    </row>
    <row r="5" spans="1:7" ht="14.5" x14ac:dyDescent="0.25">
      <c r="A5" s="46" t="s">
        <v>82</v>
      </c>
      <c r="B5" s="47" t="s">
        <v>83</v>
      </c>
      <c r="C5" s="48">
        <v>2</v>
      </c>
      <c r="D5" s="48">
        <v>84</v>
      </c>
      <c r="E5" s="49">
        <f t="shared" ref="E5:E15" si="1">SUM(C5*D5)</f>
        <v>168</v>
      </c>
      <c r="F5" s="50">
        <v>0.3</v>
      </c>
      <c r="G5" s="49">
        <f t="shared" si="0"/>
        <v>50.4</v>
      </c>
    </row>
    <row r="6" spans="1:7" ht="14.5" x14ac:dyDescent="0.25">
      <c r="A6" s="46" t="s">
        <v>84</v>
      </c>
      <c r="B6" s="47" t="s">
        <v>85</v>
      </c>
      <c r="C6" s="48">
        <v>2</v>
      </c>
      <c r="D6" s="48">
        <v>39</v>
      </c>
      <c r="E6" s="49">
        <f t="shared" si="1"/>
        <v>78</v>
      </c>
      <c r="F6" s="50">
        <v>0.2</v>
      </c>
      <c r="G6" s="49">
        <f>SUM(C6*D6)*(F6)</f>
        <v>15.600000000000001</v>
      </c>
    </row>
    <row r="7" spans="1:7" ht="14.5" x14ac:dyDescent="0.25">
      <c r="A7" s="46" t="s">
        <v>86</v>
      </c>
      <c r="B7" s="47" t="s">
        <v>87</v>
      </c>
      <c r="C7" s="48">
        <v>2</v>
      </c>
      <c r="D7" s="48">
        <v>39</v>
      </c>
      <c r="E7" s="49">
        <f t="shared" si="1"/>
        <v>78</v>
      </c>
      <c r="F7" s="50">
        <v>0.35</v>
      </c>
      <c r="G7" s="49">
        <f t="shared" ref="G7:G15" si="2">SUM(C7*D7)*(F7)</f>
        <v>27.299999999999997</v>
      </c>
    </row>
    <row r="8" spans="1:7" ht="14.5" x14ac:dyDescent="0.25">
      <c r="A8" s="46" t="s">
        <v>88</v>
      </c>
      <c r="B8" s="47" t="s">
        <v>89</v>
      </c>
      <c r="C8" s="48">
        <v>3</v>
      </c>
      <c r="D8" s="48">
        <v>19</v>
      </c>
      <c r="E8" s="49">
        <f t="shared" si="1"/>
        <v>57</v>
      </c>
      <c r="F8" s="50">
        <v>0.25</v>
      </c>
      <c r="G8" s="49">
        <f t="shared" si="2"/>
        <v>14.25</v>
      </c>
    </row>
    <row r="9" spans="1:7" ht="14.5" x14ac:dyDescent="0.25">
      <c r="A9" s="46" t="s">
        <v>90</v>
      </c>
      <c r="B9" s="47" t="s">
        <v>91</v>
      </c>
      <c r="C9" s="48">
        <v>4</v>
      </c>
      <c r="D9" s="48">
        <v>47</v>
      </c>
      <c r="E9" s="49">
        <f t="shared" si="1"/>
        <v>188</v>
      </c>
      <c r="F9" s="50">
        <v>0.2</v>
      </c>
      <c r="G9" s="49">
        <f t="shared" si="2"/>
        <v>37.6</v>
      </c>
    </row>
    <row r="10" spans="1:7" ht="14.5" x14ac:dyDescent="0.25">
      <c r="A10" s="46"/>
      <c r="B10" s="47"/>
      <c r="C10" s="48">
        <v>0</v>
      </c>
      <c r="D10" s="48">
        <v>0</v>
      </c>
      <c r="E10" s="49">
        <f t="shared" si="1"/>
        <v>0</v>
      </c>
      <c r="F10" s="50">
        <v>0</v>
      </c>
      <c r="G10" s="49">
        <f t="shared" si="2"/>
        <v>0</v>
      </c>
    </row>
    <row r="11" spans="1:7" ht="14.5" x14ac:dyDescent="0.25">
      <c r="A11" s="46"/>
      <c r="B11" s="47"/>
      <c r="C11" s="48">
        <v>0</v>
      </c>
      <c r="D11" s="48">
        <v>0</v>
      </c>
      <c r="E11" s="49">
        <f t="shared" si="1"/>
        <v>0</v>
      </c>
      <c r="F11" s="50">
        <v>0</v>
      </c>
      <c r="G11" s="49">
        <f t="shared" si="2"/>
        <v>0</v>
      </c>
    </row>
    <row r="12" spans="1:7" ht="14.5" x14ac:dyDescent="0.25">
      <c r="A12" s="46"/>
      <c r="B12" s="47"/>
      <c r="C12" s="48">
        <v>0</v>
      </c>
      <c r="D12" s="48">
        <v>0</v>
      </c>
      <c r="E12" s="49">
        <f t="shared" si="1"/>
        <v>0</v>
      </c>
      <c r="F12" s="50">
        <v>0</v>
      </c>
      <c r="G12" s="49">
        <f t="shared" si="2"/>
        <v>0</v>
      </c>
    </row>
    <row r="13" spans="1:7" ht="14.5" x14ac:dyDescent="0.25">
      <c r="A13" s="46"/>
      <c r="B13" s="47"/>
      <c r="C13" s="48">
        <v>0</v>
      </c>
      <c r="D13" s="48">
        <v>0</v>
      </c>
      <c r="E13" s="49">
        <f t="shared" si="1"/>
        <v>0</v>
      </c>
      <c r="F13" s="50">
        <v>0</v>
      </c>
      <c r="G13" s="49">
        <f t="shared" si="2"/>
        <v>0</v>
      </c>
    </row>
    <row r="14" spans="1:7" ht="14.5" x14ac:dyDescent="0.25">
      <c r="A14" s="46"/>
      <c r="B14" s="47"/>
      <c r="C14" s="48">
        <v>0</v>
      </c>
      <c r="D14" s="48">
        <v>0</v>
      </c>
      <c r="E14" s="49">
        <f t="shared" si="1"/>
        <v>0</v>
      </c>
      <c r="F14" s="50">
        <v>0</v>
      </c>
      <c r="G14" s="49">
        <f t="shared" si="2"/>
        <v>0</v>
      </c>
    </row>
    <row r="15" spans="1:7" ht="14.5" x14ac:dyDescent="0.25">
      <c r="A15" s="46"/>
      <c r="B15" s="47"/>
      <c r="C15" s="48">
        <v>0</v>
      </c>
      <c r="D15" s="48">
        <v>0</v>
      </c>
      <c r="E15" s="49">
        <f t="shared" si="1"/>
        <v>0</v>
      </c>
      <c r="F15" s="50">
        <v>0</v>
      </c>
      <c r="G15" s="49">
        <f t="shared" si="2"/>
        <v>0</v>
      </c>
    </row>
    <row r="16" spans="1:7" ht="31" x14ac:dyDescent="0.25">
      <c r="A16" s="51"/>
      <c r="B16" s="52"/>
      <c r="C16" s="45" t="s">
        <v>75</v>
      </c>
      <c r="D16" s="45" t="s">
        <v>76</v>
      </c>
      <c r="E16" s="45" t="s">
        <v>77</v>
      </c>
      <c r="F16" s="45" t="s">
        <v>78</v>
      </c>
      <c r="G16" s="45" t="s">
        <v>79</v>
      </c>
    </row>
    <row r="17" spans="1:7" ht="15.5" x14ac:dyDescent="0.25">
      <c r="A17" s="51"/>
      <c r="B17" s="102" t="s">
        <v>92</v>
      </c>
      <c r="C17" s="101">
        <f>SUM(C4:C15)</f>
        <v>16</v>
      </c>
      <c r="D17" s="53">
        <f>SUM(D4:D15)</f>
        <v>294</v>
      </c>
      <c r="E17" s="53">
        <f>SUM(E4:E15)</f>
        <v>767</v>
      </c>
      <c r="F17" s="54">
        <f>SUM(G17/E17)</f>
        <v>0.25378096479791395</v>
      </c>
      <c r="G17" s="53">
        <f>SUM(G4:G15)</f>
        <v>194.65</v>
      </c>
    </row>
    <row r="18" spans="1:7" x14ac:dyDescent="0.25">
      <c r="A18" s="51"/>
      <c r="B18" s="52"/>
      <c r="C18" s="52"/>
      <c r="D18" s="52"/>
      <c r="E18" s="52"/>
      <c r="F18" s="52"/>
      <c r="G18" s="55"/>
    </row>
    <row r="19" spans="1:7" x14ac:dyDescent="0.25">
      <c r="A19" s="51"/>
      <c r="B19" s="52"/>
      <c r="C19" s="52"/>
      <c r="D19" s="52"/>
      <c r="E19" s="52"/>
      <c r="F19" s="56"/>
      <c r="G19" s="55"/>
    </row>
    <row r="20" spans="1:7" x14ac:dyDescent="0.25">
      <c r="A20" s="51"/>
      <c r="B20" s="52"/>
      <c r="C20" s="52"/>
      <c r="D20" s="52"/>
      <c r="E20" s="52"/>
      <c r="F20" s="56"/>
      <c r="G20" s="55"/>
    </row>
    <row r="21" spans="1:7" x14ac:dyDescent="0.25">
      <c r="A21" s="57"/>
      <c r="B21" s="58"/>
      <c r="C21" s="58"/>
      <c r="D21" s="58"/>
      <c r="E21" s="58"/>
      <c r="F21" s="59"/>
      <c r="G21" s="60"/>
    </row>
    <row r="22" spans="1:7" x14ac:dyDescent="0.25">
      <c r="F22" s="62"/>
    </row>
    <row r="23" spans="1:7" x14ac:dyDescent="0.25">
      <c r="F23" s="62"/>
    </row>
    <row r="24" spans="1:7" x14ac:dyDescent="0.25">
      <c r="F24" s="62"/>
    </row>
    <row r="25" spans="1:7" x14ac:dyDescent="0.25">
      <c r="F25" s="62"/>
    </row>
    <row r="26" spans="1:7" x14ac:dyDescent="0.25">
      <c r="F26" s="62"/>
    </row>
    <row r="27" spans="1:7" x14ac:dyDescent="0.25">
      <c r="F27" s="62"/>
    </row>
    <row r="28" spans="1:7" x14ac:dyDescent="0.25">
      <c r="F28" s="62"/>
    </row>
    <row r="29" spans="1:7" x14ac:dyDescent="0.25">
      <c r="F29" s="62"/>
    </row>
    <row r="30" spans="1:7" x14ac:dyDescent="0.25">
      <c r="F30" s="62"/>
    </row>
    <row r="31" spans="1:7" x14ac:dyDescent="0.25">
      <c r="F31" s="62"/>
    </row>
    <row r="32" spans="1:7" x14ac:dyDescent="0.25">
      <c r="F32" s="62"/>
    </row>
    <row r="33" spans="6:6" x14ac:dyDescent="0.25">
      <c r="F33" s="62"/>
    </row>
    <row r="34" spans="6:6" x14ac:dyDescent="0.25">
      <c r="F34" s="62"/>
    </row>
    <row r="35" spans="6:6" x14ac:dyDescent="0.25">
      <c r="F35" s="62"/>
    </row>
    <row r="36" spans="6:6" x14ac:dyDescent="0.25">
      <c r="F36" s="62"/>
    </row>
    <row r="37" spans="6:6" x14ac:dyDescent="0.25">
      <c r="F37" s="62"/>
    </row>
    <row r="38" spans="6:6" x14ac:dyDescent="0.25">
      <c r="F38" s="62"/>
    </row>
    <row r="39" spans="6:6" x14ac:dyDescent="0.25">
      <c r="F39" s="62"/>
    </row>
    <row r="40" spans="6:6" x14ac:dyDescent="0.25">
      <c r="F40" s="62"/>
    </row>
    <row r="41" spans="6:6" x14ac:dyDescent="0.25">
      <c r="F41" s="62"/>
    </row>
    <row r="42" spans="6:6" x14ac:dyDescent="0.25">
      <c r="F42" s="62"/>
    </row>
    <row r="43" spans="6:6" x14ac:dyDescent="0.25">
      <c r="F43" s="62"/>
    </row>
    <row r="44" spans="6:6" x14ac:dyDescent="0.25">
      <c r="F44" s="62"/>
    </row>
    <row r="45" spans="6:6" x14ac:dyDescent="0.25">
      <c r="F45" s="62"/>
    </row>
    <row r="46" spans="6:6" x14ac:dyDescent="0.25">
      <c r="F46" s="62"/>
    </row>
    <row r="47" spans="6:6" x14ac:dyDescent="0.25">
      <c r="F47" s="62"/>
    </row>
    <row r="48" spans="6:6" x14ac:dyDescent="0.25">
      <c r="F48" s="62"/>
    </row>
    <row r="49" spans="6:6" x14ac:dyDescent="0.25">
      <c r="F49" s="62"/>
    </row>
    <row r="50" spans="6:6" x14ac:dyDescent="0.25">
      <c r="F50" s="62"/>
    </row>
    <row r="51" spans="6:6" x14ac:dyDescent="0.25">
      <c r="F51" s="62"/>
    </row>
    <row r="52" spans="6:6" x14ac:dyDescent="0.25">
      <c r="F52" s="62"/>
    </row>
    <row r="53" spans="6:6" x14ac:dyDescent="0.25">
      <c r="F53" s="62"/>
    </row>
    <row r="54" spans="6:6" x14ac:dyDescent="0.25">
      <c r="F54" s="62"/>
    </row>
    <row r="55" spans="6:6" x14ac:dyDescent="0.25">
      <c r="F55" s="62"/>
    </row>
    <row r="56" spans="6:6" x14ac:dyDescent="0.25">
      <c r="F56" s="62"/>
    </row>
    <row r="57" spans="6:6" x14ac:dyDescent="0.25">
      <c r="F57" s="62"/>
    </row>
    <row r="58" spans="6:6" x14ac:dyDescent="0.25">
      <c r="F58" s="62"/>
    </row>
    <row r="59" spans="6:6" x14ac:dyDescent="0.25">
      <c r="F59" s="62"/>
    </row>
    <row r="60" spans="6:6" x14ac:dyDescent="0.25">
      <c r="F60" s="62"/>
    </row>
    <row r="61" spans="6:6" x14ac:dyDescent="0.25">
      <c r="F61" s="62"/>
    </row>
    <row r="62" spans="6:6" x14ac:dyDescent="0.25">
      <c r="F62" s="62"/>
    </row>
    <row r="63" spans="6:6" x14ac:dyDescent="0.25">
      <c r="F63" s="62"/>
    </row>
    <row r="64" spans="6:6" x14ac:dyDescent="0.25">
      <c r="F64" s="62"/>
    </row>
    <row r="65" spans="6:6" x14ac:dyDescent="0.25">
      <c r="F65" s="62"/>
    </row>
    <row r="66" spans="6:6" x14ac:dyDescent="0.25">
      <c r="F66" s="62"/>
    </row>
    <row r="67" spans="6:6" x14ac:dyDescent="0.25">
      <c r="F67" s="62"/>
    </row>
    <row r="68" spans="6:6" x14ac:dyDescent="0.25">
      <c r="F68" s="62"/>
    </row>
    <row r="69" spans="6:6" x14ac:dyDescent="0.25">
      <c r="F69" s="62"/>
    </row>
    <row r="70" spans="6:6" x14ac:dyDescent="0.25">
      <c r="F70" s="62"/>
    </row>
    <row r="71" spans="6:6" x14ac:dyDescent="0.25">
      <c r="F71" s="62"/>
    </row>
    <row r="72" spans="6:6" x14ac:dyDescent="0.25">
      <c r="F72" s="62"/>
    </row>
    <row r="73" spans="6:6" x14ac:dyDescent="0.25">
      <c r="F73" s="62"/>
    </row>
    <row r="74" spans="6:6" x14ac:dyDescent="0.25">
      <c r="F74" s="62"/>
    </row>
    <row r="75" spans="6:6" x14ac:dyDescent="0.25">
      <c r="F75" s="62"/>
    </row>
    <row r="76" spans="6:6" x14ac:dyDescent="0.25">
      <c r="F76" s="62"/>
    </row>
    <row r="77" spans="6:6" x14ac:dyDescent="0.25">
      <c r="F77" s="62"/>
    </row>
    <row r="78" spans="6:6" x14ac:dyDescent="0.25">
      <c r="F78" s="62"/>
    </row>
    <row r="79" spans="6:6" x14ac:dyDescent="0.25">
      <c r="F79" s="62"/>
    </row>
    <row r="80" spans="6:6" x14ac:dyDescent="0.25">
      <c r="F80" s="62"/>
    </row>
    <row r="81" spans="6:6" x14ac:dyDescent="0.25">
      <c r="F81" s="62"/>
    </row>
    <row r="82" spans="6:6" x14ac:dyDescent="0.25">
      <c r="F82" s="62"/>
    </row>
    <row r="83" spans="6:6" x14ac:dyDescent="0.25">
      <c r="F83" s="62"/>
    </row>
    <row r="84" spans="6:6" x14ac:dyDescent="0.25">
      <c r="F84" s="62"/>
    </row>
    <row r="85" spans="6:6" x14ac:dyDescent="0.25">
      <c r="F85" s="62"/>
    </row>
    <row r="86" spans="6:6" x14ac:dyDescent="0.25">
      <c r="F86" s="62"/>
    </row>
    <row r="87" spans="6:6" x14ac:dyDescent="0.25">
      <c r="F87" s="62"/>
    </row>
    <row r="88" spans="6:6" x14ac:dyDescent="0.25">
      <c r="F88" s="62"/>
    </row>
    <row r="89" spans="6:6" x14ac:dyDescent="0.25">
      <c r="F89" s="62"/>
    </row>
    <row r="90" spans="6:6" x14ac:dyDescent="0.25">
      <c r="F90" s="62"/>
    </row>
    <row r="91" spans="6:6" x14ac:dyDescent="0.25">
      <c r="F91" s="62"/>
    </row>
    <row r="92" spans="6:6" x14ac:dyDescent="0.25">
      <c r="F92" s="62"/>
    </row>
    <row r="93" spans="6:6" x14ac:dyDescent="0.25">
      <c r="F93" s="62"/>
    </row>
    <row r="94" spans="6:6" x14ac:dyDescent="0.25">
      <c r="F94" s="62"/>
    </row>
    <row r="95" spans="6:6" x14ac:dyDescent="0.25">
      <c r="F95" s="62"/>
    </row>
    <row r="96" spans="6:6" x14ac:dyDescent="0.25">
      <c r="F96" s="62"/>
    </row>
    <row r="97" spans="6:6" x14ac:dyDescent="0.25">
      <c r="F97" s="62"/>
    </row>
    <row r="98" spans="6:6" x14ac:dyDescent="0.25">
      <c r="F98" s="62"/>
    </row>
    <row r="99" spans="6:6" x14ac:dyDescent="0.25">
      <c r="F99" s="62"/>
    </row>
    <row r="100" spans="6:6" x14ac:dyDescent="0.25">
      <c r="F100" s="62"/>
    </row>
    <row r="101" spans="6:6" x14ac:dyDescent="0.25">
      <c r="F101" s="62"/>
    </row>
    <row r="102" spans="6:6" x14ac:dyDescent="0.25">
      <c r="F102" s="62"/>
    </row>
    <row r="103" spans="6:6" x14ac:dyDescent="0.25">
      <c r="F103" s="62"/>
    </row>
    <row r="104" spans="6:6" x14ac:dyDescent="0.25">
      <c r="F104" s="62"/>
    </row>
    <row r="105" spans="6:6" x14ac:dyDescent="0.25">
      <c r="F105" s="62"/>
    </row>
    <row r="106" spans="6:6" x14ac:dyDescent="0.25">
      <c r="F106" s="62"/>
    </row>
    <row r="107" spans="6:6" x14ac:dyDescent="0.25">
      <c r="F107" s="62"/>
    </row>
    <row r="108" spans="6:6" x14ac:dyDescent="0.25">
      <c r="F108" s="62"/>
    </row>
    <row r="109" spans="6:6" x14ac:dyDescent="0.25">
      <c r="F109" s="62"/>
    </row>
    <row r="110" spans="6:6" x14ac:dyDescent="0.25">
      <c r="F110" s="62"/>
    </row>
    <row r="111" spans="6:6" x14ac:dyDescent="0.25">
      <c r="F111" s="62"/>
    </row>
    <row r="112" spans="6:6" x14ac:dyDescent="0.25">
      <c r="F112" s="62"/>
    </row>
    <row r="113" spans="6:6" x14ac:dyDescent="0.25">
      <c r="F113" s="62"/>
    </row>
    <row r="114" spans="6:6" x14ac:dyDescent="0.25">
      <c r="F114" s="62"/>
    </row>
    <row r="115" spans="6:6" x14ac:dyDescent="0.25">
      <c r="F115" s="62"/>
    </row>
    <row r="116" spans="6:6" x14ac:dyDescent="0.25">
      <c r="F116" s="62"/>
    </row>
    <row r="117" spans="6:6" x14ac:dyDescent="0.25">
      <c r="F117" s="62"/>
    </row>
    <row r="118" spans="6:6" x14ac:dyDescent="0.25">
      <c r="F118" s="62"/>
    </row>
    <row r="119" spans="6:6" x14ac:dyDescent="0.25">
      <c r="F119" s="62"/>
    </row>
    <row r="120" spans="6:6" x14ac:dyDescent="0.25">
      <c r="F120" s="62"/>
    </row>
    <row r="121" spans="6:6" x14ac:dyDescent="0.25">
      <c r="F121" s="62"/>
    </row>
    <row r="122" spans="6:6" x14ac:dyDescent="0.25">
      <c r="F122" s="62"/>
    </row>
    <row r="123" spans="6:6" x14ac:dyDescent="0.25">
      <c r="F123" s="62"/>
    </row>
    <row r="124" spans="6:6" x14ac:dyDescent="0.25">
      <c r="F124" s="62"/>
    </row>
    <row r="125" spans="6:6" x14ac:dyDescent="0.25">
      <c r="F125" s="62"/>
    </row>
    <row r="126" spans="6:6" x14ac:dyDescent="0.25">
      <c r="F126" s="62"/>
    </row>
    <row r="127" spans="6:6" x14ac:dyDescent="0.25">
      <c r="F127" s="62"/>
    </row>
    <row r="128" spans="6:6" x14ac:dyDescent="0.25">
      <c r="F128" s="62"/>
    </row>
    <row r="129" spans="6:6" x14ac:dyDescent="0.25">
      <c r="F129" s="62"/>
    </row>
    <row r="130" spans="6:6" x14ac:dyDescent="0.25">
      <c r="F130" s="62"/>
    </row>
    <row r="131" spans="6:6" x14ac:dyDescent="0.25">
      <c r="F131" s="62"/>
    </row>
    <row r="132" spans="6:6" x14ac:dyDescent="0.25">
      <c r="F132" s="62"/>
    </row>
    <row r="133" spans="6:6" x14ac:dyDescent="0.25">
      <c r="F133" s="62"/>
    </row>
    <row r="134" spans="6:6" x14ac:dyDescent="0.25">
      <c r="F134" s="62"/>
    </row>
    <row r="135" spans="6:6" x14ac:dyDescent="0.25">
      <c r="F135" s="62"/>
    </row>
    <row r="136" spans="6:6" x14ac:dyDescent="0.25">
      <c r="F136" s="62"/>
    </row>
    <row r="137" spans="6:6" x14ac:dyDescent="0.25">
      <c r="F137" s="62"/>
    </row>
    <row r="138" spans="6:6" x14ac:dyDescent="0.25">
      <c r="F138" s="62"/>
    </row>
    <row r="139" spans="6:6" x14ac:dyDescent="0.25">
      <c r="F139" s="62"/>
    </row>
    <row r="140" spans="6:6" x14ac:dyDescent="0.25">
      <c r="F140" s="62"/>
    </row>
    <row r="141" spans="6:6" x14ac:dyDescent="0.25">
      <c r="F141" s="62"/>
    </row>
    <row r="142" spans="6:6" x14ac:dyDescent="0.25">
      <c r="F142" s="62"/>
    </row>
    <row r="143" spans="6:6" x14ac:dyDescent="0.25">
      <c r="F143" s="62"/>
    </row>
    <row r="144" spans="6:6" x14ac:dyDescent="0.25">
      <c r="F144" s="62"/>
    </row>
    <row r="145" spans="6:6" x14ac:dyDescent="0.25">
      <c r="F145" s="62"/>
    </row>
    <row r="146" spans="6:6" x14ac:dyDescent="0.25">
      <c r="F146" s="62"/>
    </row>
    <row r="147" spans="6:6" x14ac:dyDescent="0.25">
      <c r="F147" s="62"/>
    </row>
    <row r="148" spans="6:6" x14ac:dyDescent="0.25">
      <c r="F148" s="62"/>
    </row>
    <row r="149" spans="6:6" x14ac:dyDescent="0.25">
      <c r="F149" s="62"/>
    </row>
    <row r="150" spans="6:6" x14ac:dyDescent="0.25">
      <c r="F150" s="62"/>
    </row>
    <row r="151" spans="6:6" x14ac:dyDescent="0.25">
      <c r="F151" s="62"/>
    </row>
    <row r="152" spans="6:6" x14ac:dyDescent="0.25">
      <c r="F152" s="62"/>
    </row>
    <row r="153" spans="6:6" x14ac:dyDescent="0.25">
      <c r="F153" s="62"/>
    </row>
    <row r="154" spans="6:6" x14ac:dyDescent="0.25">
      <c r="F154" s="62"/>
    </row>
    <row r="155" spans="6:6" x14ac:dyDescent="0.25">
      <c r="F155" s="62"/>
    </row>
    <row r="156" spans="6:6" x14ac:dyDescent="0.25">
      <c r="F156" s="62"/>
    </row>
    <row r="157" spans="6:6" x14ac:dyDescent="0.25">
      <c r="F157" s="62"/>
    </row>
    <row r="158" spans="6:6" x14ac:dyDescent="0.25">
      <c r="F158" s="62"/>
    </row>
    <row r="159" spans="6:6" x14ac:dyDescent="0.25">
      <c r="F159" s="62"/>
    </row>
    <row r="160" spans="6:6" x14ac:dyDescent="0.25">
      <c r="F160" s="62"/>
    </row>
    <row r="161" spans="6:6" x14ac:dyDescent="0.25">
      <c r="F161" s="62"/>
    </row>
    <row r="162" spans="6:6" x14ac:dyDescent="0.25">
      <c r="F162" s="62"/>
    </row>
    <row r="163" spans="6:6" x14ac:dyDescent="0.25">
      <c r="F163" s="62"/>
    </row>
    <row r="164" spans="6:6" x14ac:dyDescent="0.25">
      <c r="F164" s="62"/>
    </row>
    <row r="165" spans="6:6" x14ac:dyDescent="0.25">
      <c r="F165" s="62"/>
    </row>
    <row r="166" spans="6:6" x14ac:dyDescent="0.25">
      <c r="F166" s="62"/>
    </row>
    <row r="167" spans="6:6" x14ac:dyDescent="0.25">
      <c r="F167" s="62"/>
    </row>
    <row r="168" spans="6:6" x14ac:dyDescent="0.25">
      <c r="F168" s="62"/>
    </row>
    <row r="169" spans="6:6" x14ac:dyDescent="0.25">
      <c r="F169" s="62"/>
    </row>
    <row r="170" spans="6:6" x14ac:dyDescent="0.25">
      <c r="F170" s="62"/>
    </row>
    <row r="171" spans="6:6" x14ac:dyDescent="0.25">
      <c r="F171" s="62"/>
    </row>
    <row r="172" spans="6:6" x14ac:dyDescent="0.25">
      <c r="F172" s="62"/>
    </row>
    <row r="173" spans="6:6" x14ac:dyDescent="0.25">
      <c r="F173" s="62"/>
    </row>
    <row r="174" spans="6:6" x14ac:dyDescent="0.25">
      <c r="F174" s="62"/>
    </row>
    <row r="175" spans="6:6" x14ac:dyDescent="0.25">
      <c r="F175" s="62"/>
    </row>
    <row r="176" spans="6:6" x14ac:dyDescent="0.25">
      <c r="F176" s="62"/>
    </row>
    <row r="177" spans="6:6" x14ac:dyDescent="0.25">
      <c r="F177" s="62"/>
    </row>
    <row r="178" spans="6:6" x14ac:dyDescent="0.25">
      <c r="F178" s="62"/>
    </row>
    <row r="179" spans="6:6" x14ac:dyDescent="0.25">
      <c r="F179" s="62"/>
    </row>
    <row r="180" spans="6:6" x14ac:dyDescent="0.25">
      <c r="F180" s="62"/>
    </row>
    <row r="181" spans="6:6" x14ac:dyDescent="0.25">
      <c r="F181" s="62"/>
    </row>
    <row r="182" spans="6:6" x14ac:dyDescent="0.25">
      <c r="F182" s="62"/>
    </row>
    <row r="183" spans="6:6" x14ac:dyDescent="0.25">
      <c r="F183" s="62"/>
    </row>
    <row r="184" spans="6:6" x14ac:dyDescent="0.25">
      <c r="F184" s="62"/>
    </row>
    <row r="185" spans="6:6" x14ac:dyDescent="0.25">
      <c r="F185" s="62"/>
    </row>
    <row r="186" spans="6:6" x14ac:dyDescent="0.25">
      <c r="F186" s="62"/>
    </row>
    <row r="187" spans="6:6" x14ac:dyDescent="0.25">
      <c r="F187" s="62"/>
    </row>
    <row r="188" spans="6:6" x14ac:dyDescent="0.25">
      <c r="F188" s="62"/>
    </row>
    <row r="189" spans="6:6" x14ac:dyDescent="0.25">
      <c r="F189" s="62"/>
    </row>
    <row r="190" spans="6:6" x14ac:dyDescent="0.25">
      <c r="F190" s="62"/>
    </row>
    <row r="191" spans="6:6" x14ac:dyDescent="0.25">
      <c r="F191" s="62"/>
    </row>
    <row r="192" spans="6:6" x14ac:dyDescent="0.25">
      <c r="F192" s="62"/>
    </row>
    <row r="193" spans="6:6" x14ac:dyDescent="0.25">
      <c r="F193" s="62"/>
    </row>
    <row r="194" spans="6:6" x14ac:dyDescent="0.25">
      <c r="F194" s="62"/>
    </row>
    <row r="195" spans="6:6" x14ac:dyDescent="0.25">
      <c r="F195" s="62"/>
    </row>
    <row r="196" spans="6:6" x14ac:dyDescent="0.25">
      <c r="F196" s="62"/>
    </row>
    <row r="197" spans="6:6" x14ac:dyDescent="0.25">
      <c r="F197" s="62"/>
    </row>
    <row r="198" spans="6:6" x14ac:dyDescent="0.25">
      <c r="F198" s="62"/>
    </row>
    <row r="199" spans="6:6" x14ac:dyDescent="0.25">
      <c r="F199" s="62"/>
    </row>
    <row r="200" spans="6:6" x14ac:dyDescent="0.25">
      <c r="F200" s="62"/>
    </row>
    <row r="201" spans="6:6" x14ac:dyDescent="0.25">
      <c r="F201" s="62"/>
    </row>
    <row r="202" spans="6:6" x14ac:dyDescent="0.25">
      <c r="F202" s="62"/>
    </row>
    <row r="203" spans="6:6" x14ac:dyDescent="0.25">
      <c r="F203" s="62"/>
    </row>
    <row r="204" spans="6:6" x14ac:dyDescent="0.25">
      <c r="F204" s="62"/>
    </row>
    <row r="205" spans="6:6" x14ac:dyDescent="0.25">
      <c r="F205" s="62"/>
    </row>
    <row r="206" spans="6:6" x14ac:dyDescent="0.25">
      <c r="F206" s="62"/>
    </row>
    <row r="207" spans="6:6" x14ac:dyDescent="0.25">
      <c r="F207" s="62"/>
    </row>
    <row r="208" spans="6:6" x14ac:dyDescent="0.25">
      <c r="F208" s="62"/>
    </row>
    <row r="209" spans="6:6" x14ac:dyDescent="0.25">
      <c r="F209" s="62"/>
    </row>
    <row r="210" spans="6:6" x14ac:dyDescent="0.25">
      <c r="F210" s="62"/>
    </row>
    <row r="211" spans="6:6" x14ac:dyDescent="0.25">
      <c r="F211" s="62"/>
    </row>
    <row r="212" spans="6:6" x14ac:dyDescent="0.25">
      <c r="F212" s="62"/>
    </row>
    <row r="213" spans="6:6" x14ac:dyDescent="0.25">
      <c r="F213" s="62"/>
    </row>
    <row r="214" spans="6:6" x14ac:dyDescent="0.25">
      <c r="F214" s="62"/>
    </row>
    <row r="215" spans="6:6" x14ac:dyDescent="0.25">
      <c r="F215" s="62"/>
    </row>
    <row r="216" spans="6:6" x14ac:dyDescent="0.25">
      <c r="F216" s="62"/>
    </row>
    <row r="217" spans="6:6" x14ac:dyDescent="0.25">
      <c r="F217" s="62"/>
    </row>
    <row r="218" spans="6:6" x14ac:dyDescent="0.25">
      <c r="F218" s="62"/>
    </row>
    <row r="219" spans="6:6" x14ac:dyDescent="0.25">
      <c r="F219" s="62"/>
    </row>
    <row r="220" spans="6:6" x14ac:dyDescent="0.25">
      <c r="F220" s="62"/>
    </row>
    <row r="221" spans="6:6" x14ac:dyDescent="0.25">
      <c r="F221" s="62"/>
    </row>
    <row r="222" spans="6:6" x14ac:dyDescent="0.25">
      <c r="F222" s="62"/>
    </row>
    <row r="223" spans="6:6" x14ac:dyDescent="0.25">
      <c r="F223" s="62"/>
    </row>
    <row r="224" spans="6:6" x14ac:dyDescent="0.25">
      <c r="F224" s="62"/>
    </row>
    <row r="225" spans="6:6" x14ac:dyDescent="0.25">
      <c r="F225" s="62"/>
    </row>
    <row r="226" spans="6:6" x14ac:dyDescent="0.25">
      <c r="F226" s="62"/>
    </row>
    <row r="227" spans="6:6" x14ac:dyDescent="0.25">
      <c r="F227" s="62"/>
    </row>
    <row r="228" spans="6:6" x14ac:dyDescent="0.25">
      <c r="F228" s="62"/>
    </row>
    <row r="229" spans="6:6" x14ac:dyDescent="0.25">
      <c r="F229" s="62"/>
    </row>
    <row r="230" spans="6:6" x14ac:dyDescent="0.25">
      <c r="F230" s="62"/>
    </row>
    <row r="231" spans="6:6" x14ac:dyDescent="0.25">
      <c r="F231" s="62"/>
    </row>
    <row r="232" spans="6:6" x14ac:dyDescent="0.25">
      <c r="F232" s="62"/>
    </row>
    <row r="233" spans="6:6" x14ac:dyDescent="0.25">
      <c r="F233" s="62"/>
    </row>
    <row r="234" spans="6:6" x14ac:dyDescent="0.25">
      <c r="F234" s="62"/>
    </row>
    <row r="235" spans="6:6" x14ac:dyDescent="0.25">
      <c r="F235" s="62"/>
    </row>
    <row r="236" spans="6:6" x14ac:dyDescent="0.25">
      <c r="F236" s="62"/>
    </row>
    <row r="237" spans="6:6" x14ac:dyDescent="0.25">
      <c r="F237" s="62"/>
    </row>
    <row r="238" spans="6:6" x14ac:dyDescent="0.25">
      <c r="F238" s="62"/>
    </row>
    <row r="239" spans="6:6" x14ac:dyDescent="0.25">
      <c r="F239" s="62"/>
    </row>
    <row r="240" spans="6:6" x14ac:dyDescent="0.25">
      <c r="F240" s="62"/>
    </row>
    <row r="241" spans="6:6" x14ac:dyDescent="0.25">
      <c r="F241" s="62"/>
    </row>
    <row r="242" spans="6:6" x14ac:dyDescent="0.25">
      <c r="F242" s="62"/>
    </row>
    <row r="243" spans="6:6" x14ac:dyDescent="0.25">
      <c r="F243" s="62"/>
    </row>
    <row r="244" spans="6:6" x14ac:dyDescent="0.25">
      <c r="F244" s="62"/>
    </row>
    <row r="245" spans="6:6" x14ac:dyDescent="0.25">
      <c r="F245" s="62"/>
    </row>
    <row r="246" spans="6:6" x14ac:dyDescent="0.25">
      <c r="F246" s="62"/>
    </row>
    <row r="247" spans="6:6" x14ac:dyDescent="0.25">
      <c r="F247" s="62"/>
    </row>
    <row r="248" spans="6:6" x14ac:dyDescent="0.25">
      <c r="F248" s="62"/>
    </row>
    <row r="249" spans="6:6" x14ac:dyDescent="0.25">
      <c r="F249" s="62"/>
    </row>
    <row r="250" spans="6:6" x14ac:dyDescent="0.25">
      <c r="F250" s="62"/>
    </row>
    <row r="251" spans="6:6" x14ac:dyDescent="0.25">
      <c r="F251" s="62"/>
    </row>
    <row r="252" spans="6:6" x14ac:dyDescent="0.25">
      <c r="F252" s="62"/>
    </row>
    <row r="253" spans="6:6" x14ac:dyDescent="0.25">
      <c r="F253" s="62"/>
    </row>
    <row r="254" spans="6:6" x14ac:dyDescent="0.25">
      <c r="F254" s="62"/>
    </row>
    <row r="255" spans="6:6" x14ac:dyDescent="0.25">
      <c r="F255" s="62"/>
    </row>
    <row r="256" spans="6:6" x14ac:dyDescent="0.25">
      <c r="F256" s="62"/>
    </row>
    <row r="257" spans="6:6" x14ac:dyDescent="0.25">
      <c r="F257" s="62"/>
    </row>
    <row r="258" spans="6:6" x14ac:dyDescent="0.25">
      <c r="F258" s="62"/>
    </row>
    <row r="259" spans="6:6" x14ac:dyDescent="0.25">
      <c r="F259" s="62"/>
    </row>
    <row r="260" spans="6:6" x14ac:dyDescent="0.25">
      <c r="F260" s="62"/>
    </row>
    <row r="261" spans="6:6" x14ac:dyDescent="0.25">
      <c r="F261" s="62"/>
    </row>
    <row r="262" spans="6:6" x14ac:dyDescent="0.25">
      <c r="F262" s="62"/>
    </row>
    <row r="263" spans="6:6" x14ac:dyDescent="0.25">
      <c r="F263" s="62"/>
    </row>
    <row r="264" spans="6:6" x14ac:dyDescent="0.25">
      <c r="F264" s="62"/>
    </row>
    <row r="265" spans="6:6" x14ac:dyDescent="0.25">
      <c r="F265" s="62"/>
    </row>
    <row r="266" spans="6:6" x14ac:dyDescent="0.25">
      <c r="F266" s="62"/>
    </row>
    <row r="267" spans="6:6" x14ac:dyDescent="0.25">
      <c r="F267" s="62"/>
    </row>
    <row r="268" spans="6:6" x14ac:dyDescent="0.25">
      <c r="F268" s="62"/>
    </row>
    <row r="269" spans="6:6" x14ac:dyDescent="0.25">
      <c r="F269" s="62"/>
    </row>
    <row r="270" spans="6:6" x14ac:dyDescent="0.25">
      <c r="F270" s="62"/>
    </row>
    <row r="271" spans="6:6" x14ac:dyDescent="0.25">
      <c r="F271" s="62"/>
    </row>
    <row r="272" spans="6:6" x14ac:dyDescent="0.25">
      <c r="F272" s="62"/>
    </row>
    <row r="273" spans="6:6" x14ac:dyDescent="0.25">
      <c r="F273" s="62"/>
    </row>
    <row r="274" spans="6:6" x14ac:dyDescent="0.25">
      <c r="F274" s="62"/>
    </row>
    <row r="275" spans="6:6" x14ac:dyDescent="0.25">
      <c r="F275" s="62"/>
    </row>
    <row r="276" spans="6:6" x14ac:dyDescent="0.25">
      <c r="F276" s="62"/>
    </row>
    <row r="277" spans="6:6" x14ac:dyDescent="0.25">
      <c r="F277" s="62"/>
    </row>
    <row r="278" spans="6:6" x14ac:dyDescent="0.25">
      <c r="F278" s="62"/>
    </row>
    <row r="279" spans="6:6" x14ac:dyDescent="0.25">
      <c r="F279" s="62"/>
    </row>
    <row r="280" spans="6:6" x14ac:dyDescent="0.25">
      <c r="F280" s="62"/>
    </row>
    <row r="281" spans="6:6" x14ac:dyDescent="0.25">
      <c r="F281" s="62"/>
    </row>
    <row r="282" spans="6:6" x14ac:dyDescent="0.25">
      <c r="F282" s="62"/>
    </row>
    <row r="283" spans="6:6" x14ac:dyDescent="0.25">
      <c r="F283" s="62"/>
    </row>
    <row r="284" spans="6:6" x14ac:dyDescent="0.25">
      <c r="F284" s="62"/>
    </row>
    <row r="285" spans="6:6" x14ac:dyDescent="0.25">
      <c r="F285" s="62"/>
    </row>
    <row r="286" spans="6:6" x14ac:dyDescent="0.25">
      <c r="F286" s="62"/>
    </row>
    <row r="287" spans="6:6" x14ac:dyDescent="0.25">
      <c r="F287" s="62"/>
    </row>
    <row r="288" spans="6:6" x14ac:dyDescent="0.25">
      <c r="F288" s="62"/>
    </row>
    <row r="289" spans="6:6" x14ac:dyDescent="0.25">
      <c r="F289" s="62"/>
    </row>
    <row r="290" spans="6:6" x14ac:dyDescent="0.25">
      <c r="F290" s="62"/>
    </row>
    <row r="291" spans="6:6" x14ac:dyDescent="0.25">
      <c r="F291" s="62"/>
    </row>
    <row r="292" spans="6:6" x14ac:dyDescent="0.25">
      <c r="F292" s="62"/>
    </row>
    <row r="293" spans="6:6" x14ac:dyDescent="0.25">
      <c r="F293" s="62"/>
    </row>
    <row r="294" spans="6:6" x14ac:dyDescent="0.25">
      <c r="F294" s="62"/>
    </row>
    <row r="295" spans="6:6" x14ac:dyDescent="0.25">
      <c r="F295" s="62"/>
    </row>
    <row r="296" spans="6:6" x14ac:dyDescent="0.25">
      <c r="F296" s="62"/>
    </row>
    <row r="297" spans="6:6" x14ac:dyDescent="0.25">
      <c r="F297" s="62"/>
    </row>
    <row r="298" spans="6:6" x14ac:dyDescent="0.25">
      <c r="F298" s="62"/>
    </row>
    <row r="299" spans="6:6" x14ac:dyDescent="0.25">
      <c r="F299" s="62"/>
    </row>
    <row r="300" spans="6:6" x14ac:dyDescent="0.25">
      <c r="F300" s="62"/>
    </row>
    <row r="301" spans="6:6" x14ac:dyDescent="0.25">
      <c r="F301" s="62"/>
    </row>
    <row r="302" spans="6:6" x14ac:dyDescent="0.25">
      <c r="F302" s="62"/>
    </row>
    <row r="303" spans="6:6" x14ac:dyDescent="0.25">
      <c r="F303" s="62"/>
    </row>
    <row r="304" spans="6:6" x14ac:dyDescent="0.25">
      <c r="F304" s="62"/>
    </row>
    <row r="305" spans="6:6" x14ac:dyDescent="0.25">
      <c r="F305" s="62"/>
    </row>
    <row r="306" spans="6:6" x14ac:dyDescent="0.25">
      <c r="F306" s="62"/>
    </row>
    <row r="307" spans="6:6" x14ac:dyDescent="0.25">
      <c r="F307" s="62"/>
    </row>
    <row r="308" spans="6:6" x14ac:dyDescent="0.25">
      <c r="F308" s="62"/>
    </row>
    <row r="309" spans="6:6" x14ac:dyDescent="0.25">
      <c r="F309" s="62"/>
    </row>
    <row r="310" spans="6:6" x14ac:dyDescent="0.25">
      <c r="F310" s="62"/>
    </row>
    <row r="311" spans="6:6" x14ac:dyDescent="0.25">
      <c r="F311" s="62"/>
    </row>
    <row r="312" spans="6:6" x14ac:dyDescent="0.25">
      <c r="F312" s="62"/>
    </row>
    <row r="313" spans="6:6" x14ac:dyDescent="0.25">
      <c r="F313" s="62"/>
    </row>
    <row r="314" spans="6:6" x14ac:dyDescent="0.25">
      <c r="F314" s="62"/>
    </row>
    <row r="315" spans="6:6" x14ac:dyDescent="0.25">
      <c r="F315" s="62"/>
    </row>
    <row r="316" spans="6:6" x14ac:dyDescent="0.25">
      <c r="F316" s="62"/>
    </row>
    <row r="317" spans="6:6" x14ac:dyDescent="0.25">
      <c r="F317" s="62"/>
    </row>
    <row r="318" spans="6:6" x14ac:dyDescent="0.25">
      <c r="F318" s="62"/>
    </row>
    <row r="319" spans="6:6" x14ac:dyDescent="0.25">
      <c r="F319" s="62"/>
    </row>
    <row r="320" spans="6:6" x14ac:dyDescent="0.25">
      <c r="F320" s="62"/>
    </row>
    <row r="321" spans="6:6" x14ac:dyDescent="0.25">
      <c r="F321" s="62"/>
    </row>
    <row r="322" spans="6:6" x14ac:dyDescent="0.25">
      <c r="F322" s="62"/>
    </row>
    <row r="323" spans="6:6" x14ac:dyDescent="0.25">
      <c r="F323" s="62"/>
    </row>
    <row r="324" spans="6:6" x14ac:dyDescent="0.25">
      <c r="F324" s="62"/>
    </row>
    <row r="325" spans="6:6" x14ac:dyDescent="0.25">
      <c r="F325" s="62"/>
    </row>
    <row r="326" spans="6:6" x14ac:dyDescent="0.25">
      <c r="F326" s="62"/>
    </row>
    <row r="327" spans="6:6" x14ac:dyDescent="0.25">
      <c r="F327" s="62"/>
    </row>
    <row r="328" spans="6:6" x14ac:dyDescent="0.25">
      <c r="F328" s="62"/>
    </row>
    <row r="329" spans="6:6" x14ac:dyDescent="0.25">
      <c r="F329" s="62"/>
    </row>
    <row r="330" spans="6:6" x14ac:dyDescent="0.25">
      <c r="F330" s="62"/>
    </row>
    <row r="331" spans="6:6" x14ac:dyDescent="0.25">
      <c r="F331" s="62"/>
    </row>
    <row r="332" spans="6:6" x14ac:dyDescent="0.25">
      <c r="F332" s="62"/>
    </row>
    <row r="333" spans="6:6" x14ac:dyDescent="0.25">
      <c r="F333" s="62"/>
    </row>
    <row r="334" spans="6:6" x14ac:dyDescent="0.25">
      <c r="F334" s="62"/>
    </row>
    <row r="335" spans="6:6" x14ac:dyDescent="0.25">
      <c r="F335" s="62"/>
    </row>
    <row r="336" spans="6:6" x14ac:dyDescent="0.25">
      <c r="F336" s="62"/>
    </row>
    <row r="337" spans="6:6" x14ac:dyDescent="0.25">
      <c r="F337" s="62"/>
    </row>
    <row r="338" spans="6:6" x14ac:dyDescent="0.25">
      <c r="F338" s="62"/>
    </row>
    <row r="339" spans="6:6" x14ac:dyDescent="0.25">
      <c r="F339" s="62"/>
    </row>
  </sheetData>
  <sheetProtection algorithmName="SHA-512" hashValue="qIwV4BQ5TSAFcWgD9YqrYSA5mNoxsEE50YoIqsuyqiZwEE7joHSlLihZeG8v3ban0pTZMYyTwDhBU+pqq8m1fg==" saltValue="PqmNR0sZpEVaSz/1MvsNNw==" spinCount="100000" sheet="1" objects="1" scenarios="1"/>
  <mergeCells count="1">
    <mergeCell ref="A1:G2"/>
  </mergeCells>
  <conditionalFormatting sqref="C4:G15">
    <cfRule type="cellIs" dxfId="0" priority="2" operator="greaterThan">
      <formula>0</formula>
    </cfRule>
  </conditionalFormatting>
  <conditionalFormatting sqref="E4:E15">
    <cfRule type="cellIs" priority="1" operator="greater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Volume &amp; Plant Estimator</vt:lpstr>
      <vt:lpstr>Storage Required &amp; Event Calcs</vt:lpstr>
      <vt:lpstr>Pump Up Time</vt:lpstr>
      <vt:lpstr>Power Cost</vt:lpstr>
      <vt:lpstr>Air Tool Use System Calculator</vt:lpstr>
      <vt:lpstr>Sheet1</vt:lpstr>
    </vt:vector>
  </TitlesOfParts>
  <Company>Air Power of Ohio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G. Cross</dc:creator>
  <cp:lastModifiedBy>Gregory G. Cross</cp:lastModifiedBy>
  <cp:lastPrinted>2017-04-08T10:58:56Z</cp:lastPrinted>
  <dcterms:created xsi:type="dcterms:W3CDTF">2004-03-28T21:39:46Z</dcterms:created>
  <dcterms:modified xsi:type="dcterms:W3CDTF">2021-09-13T10:25:02Z</dcterms:modified>
</cp:coreProperties>
</file>